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Javne nabavkе" sheetId="1" r:id="rId1"/>
    <sheet name="Nabavke na koje se zakon ne pri" sheetId="2" r:id="rId2"/>
  </sheets>
  <definedNames>
    <definedName name="_xlnm.Print_Area" localSheetId="0">'Javne nabavkе'!$A$1:$K$215</definedName>
    <definedName name="_xlnm.Print_Area" localSheetId="1">'Nabavke na koje se zakon ne pri'!$A$1:$K$98</definedName>
    <definedName name="_xlnm.Print_Titles" localSheetId="0">'Javne nabavkе'!$5:$6</definedName>
    <definedName name="_xlnm.Print_Titles" localSheetId="1">'Nabavke na koje se zakon ne pri'!$4:$5</definedName>
  </definedNames>
  <calcPr fullCalcOnLoad="1"/>
</workbook>
</file>

<file path=xl/sharedStrings.xml><?xml version="1.0" encoding="utf-8"?>
<sst xmlns="http://schemas.openxmlformats.org/spreadsheetml/2006/main" count="885" uniqueCount="257">
  <si>
    <t>Процењена вредност (укупно, по годинама)</t>
  </si>
  <si>
    <t>Врста поступка</t>
  </si>
  <si>
    <t xml:space="preserve">Оквирни датум </t>
  </si>
  <si>
    <t>Покретања
поступка</t>
  </si>
  <si>
    <t>Закључења
уговора</t>
  </si>
  <si>
    <t>Извршења
Уговора</t>
  </si>
  <si>
    <t>Напомена (централизација, претходно обавештење, основ из ЗЈН...)</t>
  </si>
  <si>
    <t>Редни број</t>
  </si>
  <si>
    <t>Конто</t>
  </si>
  <si>
    <t>МАШИНЕ И ОПРЕМА</t>
  </si>
  <si>
    <t>ЗГРАДЕ И ГРАЂЕВИНСКИ ОБЈЕКТИ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</si>
  <si>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</si>
  <si>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</si>
  <si>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</si>
  <si>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</si>
  <si>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</si>
  <si>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</si>
  <si>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</si>
  <si>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</si>
  <si>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</si>
  <si>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</si>
  <si>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</si>
  <si>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НАБАВКА ПОТРОШНОГ МАТЕРИЈАЛА</t>
  </si>
  <si>
    <t>3</t>
  </si>
  <si>
    <t>СТАЛНИ ТРОШКОВИ</t>
  </si>
  <si>
    <t>3.1</t>
  </si>
  <si>
    <t>3.2</t>
  </si>
  <si>
    <t>3.3</t>
  </si>
  <si>
    <t>3.4</t>
  </si>
  <si>
    <t>3.5</t>
  </si>
  <si>
    <t>УСЛУГЕ</t>
  </si>
  <si>
    <t>1</t>
  </si>
  <si>
    <t>Капитално одржавање пословних зграда и пословног простора</t>
  </si>
  <si>
    <t>2</t>
  </si>
  <si>
    <t>3.6</t>
  </si>
  <si>
    <t>4.1</t>
  </si>
  <si>
    <t>4.2</t>
  </si>
  <si>
    <t>4.3</t>
  </si>
  <si>
    <t>4.4</t>
  </si>
  <si>
    <t>Одржавање круга око пословне зграде у летњим и зимским условима</t>
  </si>
  <si>
    <t>Обука из ПП заштите</t>
  </si>
  <si>
    <t>Обука за прву помоћ</t>
  </si>
  <si>
    <t>ЈАВНЕ НАБАВКЕ</t>
  </si>
  <si>
    <t>1.2.а</t>
  </si>
  <si>
    <t xml:space="preserve"> </t>
  </si>
  <si>
    <t>РАДОВИ</t>
  </si>
  <si>
    <t>1.1.а</t>
  </si>
  <si>
    <t>1.1.б</t>
  </si>
  <si>
    <t>4</t>
  </si>
  <si>
    <t>3.7</t>
  </si>
  <si>
    <t>Читач картица</t>
  </si>
  <si>
    <t>НЕМАТЕРИЈАЛНА ИМОВИНА</t>
  </si>
  <si>
    <t>5</t>
  </si>
  <si>
    <t>5.1</t>
  </si>
  <si>
    <t>1.9</t>
  </si>
  <si>
    <t>1.10</t>
  </si>
  <si>
    <t>1.11</t>
  </si>
  <si>
    <t>1.12</t>
  </si>
  <si>
    <t>Радови на комукацијским инсталацијама (одржавање телефонске централе)</t>
  </si>
  <si>
    <t>Тонери и рибони</t>
  </si>
  <si>
    <t>Материјал за одржавање хигијене (хемијска средства за чишћење, инвентар за одржавање хигијене и остали материјал за одржавање хигијене</t>
  </si>
  <si>
    <t>Потрошни материјал за рачунарску опрему (тастатуре, мишеви, хард дискови, УТП, телефонски каблови, меморије, батерије за УПС, напајања, вентилатори)</t>
  </si>
  <si>
    <t>Преводилачке услуге</t>
  </si>
  <si>
    <t>PRESS-CLIPPING</t>
  </si>
  <si>
    <t>ТРОШКОВИ ПУТОВАЊА</t>
  </si>
  <si>
    <t>НАБАВКЕ НА КОЈЕ СЕ ЗАКОН НЕ ПРИМЕЊУЈЕ</t>
  </si>
  <si>
    <t>Основ за изузеће</t>
  </si>
  <si>
    <t>УСЛУГЕ ДИЈАЛИЗЕ</t>
  </si>
  <si>
    <t>6.1</t>
  </si>
  <si>
    <t>Отворени</t>
  </si>
  <si>
    <t>6</t>
  </si>
  <si>
    <t>Општи речник набавки</t>
  </si>
  <si>
    <t xml:space="preserve">Канцеларијски материјал (Папирна конфенција - папир и коверте, обрасци и канцеларијска галантерија)  </t>
  </si>
  <si>
    <t>09100000</t>
  </si>
  <si>
    <t xml:space="preserve">Погонска горива (бензин, дизел гориво, уља и мазива и остали материјал за превозна средства)  </t>
  </si>
  <si>
    <t>09111100</t>
  </si>
  <si>
    <t>09111400</t>
  </si>
  <si>
    <t>09135100</t>
  </si>
  <si>
    <t xml:space="preserve">Угаљ   </t>
  </si>
  <si>
    <t xml:space="preserve">Дрво   </t>
  </si>
  <si>
    <t xml:space="preserve">Лож уље  </t>
  </si>
  <si>
    <t xml:space="preserve">Вулканизерске услуге (монтажа и балансирање)  </t>
  </si>
  <si>
    <t xml:space="preserve">Услуга шлеповања са утоваром и истоваром   </t>
  </si>
  <si>
    <t xml:space="preserve">Услуга заштите имовине - ФТО    </t>
  </si>
  <si>
    <t xml:space="preserve">Услуге чишћења (одржавање хигијене)  </t>
  </si>
  <si>
    <t xml:space="preserve">Осигурање возила   </t>
  </si>
  <si>
    <t xml:space="preserve">Дератизација и дезинсекција   </t>
  </si>
  <si>
    <t>33000000 85141211</t>
  </si>
  <si>
    <t xml:space="preserve">Клима уређаји  </t>
  </si>
  <si>
    <t>30125110 30125120</t>
  </si>
  <si>
    <t>19500000 24300000 33741000 33772000</t>
  </si>
  <si>
    <t>15980000 19520000</t>
  </si>
  <si>
    <t>55110000 60400000 63510000</t>
  </si>
  <si>
    <t>МАТЕРИЈАЛ ЗА  ДИЈАЛИЗУ</t>
  </si>
  <si>
    <t xml:space="preserve">Предмет набавке </t>
  </si>
  <si>
    <t>Јавна набавка мале вредности</t>
  </si>
  <si>
    <t>Услуге хемодијализе са установама ван плана мреже</t>
  </si>
  <si>
    <t>Услуге селидбе и превоза</t>
  </si>
  <si>
    <t>Услуга одржавања економско-финансијског софтвера NEXTBIZ</t>
  </si>
  <si>
    <t>Резервисане поштанске услуге</t>
  </si>
  <si>
    <t>Поштанске услуге комерцијални сервис</t>
  </si>
  <si>
    <t xml:space="preserve">Услуга мобилне телефоније </t>
  </si>
  <si>
    <t>Службени гласник</t>
  </si>
  <si>
    <t xml:space="preserve">Различит потрошни материјал за одржавање објеката </t>
  </si>
  <si>
    <t>Безалкохолни напици и галантерија за кафе кухињу</t>
  </si>
  <si>
    <t>Услуга фиксне телефоније</t>
  </si>
  <si>
    <t>Поправка и одржавање степенишне платформе за подизање инвалидских колица</t>
  </si>
  <si>
    <t>Поправка и одржавање УПС-а</t>
  </si>
  <si>
    <t>Члан 39. Став 2. ЗЈН</t>
  </si>
  <si>
    <t>Члан 7. Став 1. Тачка 1. ЗЈН</t>
  </si>
  <si>
    <t>Остале поправке и одржавање административне опреме</t>
  </si>
  <si>
    <t>1.1.в</t>
  </si>
  <si>
    <t>3.8</t>
  </si>
  <si>
    <t>3.9</t>
  </si>
  <si>
    <t>1.2.б</t>
  </si>
  <si>
    <t>1.2.в</t>
  </si>
  <si>
    <t>1.2.г</t>
  </si>
  <si>
    <t>Различит потрошни материјал за одржавање опреме</t>
  </si>
  <si>
    <t>Материјал за перитонеумску дијализу у кућним условима</t>
  </si>
  <si>
    <t xml:space="preserve">Сервис аутомобила за потребе Филијала: Шабац, Ваљево, Смедерево, Пожаревац, Крагујевац и Јагодину)   </t>
  </si>
  <si>
    <t>Предмет набавке</t>
  </si>
  <si>
    <t>44115210      31510000      44520000</t>
  </si>
  <si>
    <t>ДОБРА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</si>
  <si>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</si>
  <si>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</si>
  <si>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</si>
  <si>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УСЛУГЕ ПО УГОВОРУ</t>
  </si>
  <si>
    <t>ПОРЕЗИ, ОБАВЕЗНЕ ТАКСЕ, КАЗНЕ И ПЕНАЛИ</t>
  </si>
  <si>
    <t>УКУПНО: ДОБРА, УСЛУГЕ И РАДОВИ</t>
  </si>
  <si>
    <t>УКУПНО: ДОБРА И УСЛУГЕ</t>
  </si>
  <si>
    <t xml:space="preserve"> за 2016.год.</t>
  </si>
  <si>
    <t>за 2016.год.</t>
  </si>
  <si>
    <t xml:space="preserve">за 2016.год. </t>
  </si>
  <si>
    <t>Услуга штампе и коричења</t>
  </si>
  <si>
    <t xml:space="preserve">Пројектовање </t>
  </si>
  <si>
    <t>Остале опште услуге</t>
  </si>
  <si>
    <t>Технички преглед и регистрација возила</t>
  </si>
  <si>
    <t>Стаклорезачке услуге</t>
  </si>
  <si>
    <t>1.2.д</t>
  </si>
  <si>
    <t>Сервис агрегата</t>
  </si>
  <si>
    <t>Поправка опреме за домаћинство</t>
  </si>
  <si>
    <t>Монтажа и демонтажа постојећих клима уређаја</t>
  </si>
  <si>
    <t>Свичеви</t>
  </si>
  <si>
    <t>Сертификат за web сервер</t>
  </si>
  <si>
    <t>Дијагностика и спашавање података са оштећеног хард диска</t>
  </si>
  <si>
    <t>ПЛАН НАБАВКИ РФЗО ЗА 2016. ГОДИНУ</t>
  </si>
  <si>
    <t>Телефонске  централе са припадајућим инсталацијама и апаратима</t>
  </si>
  <si>
    <t>Штампачи</t>
  </si>
  <si>
    <t>Бар код читачи</t>
  </si>
  <si>
    <t>Колица за архиву</t>
  </si>
  <si>
    <t>Пројектор</t>
  </si>
  <si>
    <t xml:space="preserve"> за 2016. год.</t>
  </si>
  <si>
    <t>Storage - Дирекција</t>
  </si>
  <si>
    <t xml:space="preserve">Бекап сајт - Филијала Београд  </t>
  </si>
  <si>
    <t>Бар код читач за попис</t>
  </si>
  <si>
    <t>за 2016.год</t>
  </si>
  <si>
    <t>Софтвер за администрацију</t>
  </si>
  <si>
    <t>Windows Cal (лиценца за приступ рачунара на мрежу)</t>
  </si>
  <si>
    <t xml:space="preserve"> за 2016.год. </t>
  </si>
  <si>
    <t>Картични приступ</t>
  </si>
  <si>
    <t>Набавка застава Републике Србије</t>
  </si>
  <si>
    <t>Одржавање/сервисирање штампача</t>
  </si>
  <si>
    <t>Сервис система за складиштење података (Storag-e)</t>
  </si>
  <si>
    <t>Одржавање IBM шасија и сервера</t>
  </si>
  <si>
    <t xml:space="preserve">Продужење лиценце за Fujitsu сервере  </t>
  </si>
  <si>
    <t>Радови на пасивној мрежи</t>
  </si>
  <si>
    <t>Одржавање апликација</t>
  </si>
  <si>
    <t xml:space="preserve">Намештај  </t>
  </si>
  <si>
    <t>Опрема за пројекат картица здравственог осигурања  (сервери, сториџ, HSM)</t>
  </si>
  <si>
    <t>2.5</t>
  </si>
  <si>
    <t>2.6</t>
  </si>
  <si>
    <t>1.2.ђ</t>
  </si>
  <si>
    <t>1.2.е</t>
  </si>
  <si>
    <t>Против пожарна опрема</t>
  </si>
  <si>
    <t>Набавка услуга у хитним случајевима (отклањање недостатака који угрожавају безбедност запослених и осигураника РФЗО)</t>
  </si>
  <si>
    <t>Текуће поправке и одржавање медицинске опреме</t>
  </si>
  <si>
    <t>Хемијски препарати за уништавање траве на крову зграде</t>
  </si>
  <si>
    <t>Печати и штамбиљи</t>
  </si>
  <si>
    <t>2.7</t>
  </si>
  <si>
    <t>Осигурање имовине и лица</t>
  </si>
  <si>
    <t>Годишња контрола и добијање атеста од овлашћеног предузећа о исправности лифтова</t>
  </si>
  <si>
    <t>Услуге превоза и хотелског смештаја</t>
  </si>
  <si>
    <t>Опрема за домаћинство</t>
  </si>
  <si>
    <t>VIII 2016</t>
  </si>
  <si>
    <t>XI 2016</t>
  </si>
  <si>
    <t>XI 2017</t>
  </si>
  <si>
    <t>I 2016</t>
  </si>
  <si>
    <t>IV 2016</t>
  </si>
  <si>
    <t>IV 2017</t>
  </si>
  <si>
    <t xml:space="preserve">Услуге чишћења (одржавање хигијене) за потребе Филијала Зрењанин и Смедерево  </t>
  </si>
  <si>
    <t>V 2016</t>
  </si>
  <si>
    <t>VIII 2017</t>
  </si>
  <si>
    <t>III 2016</t>
  </si>
  <si>
    <t>VI 2016</t>
  </si>
  <si>
    <t>VI 2017</t>
  </si>
  <si>
    <t>X 2016</t>
  </si>
  <si>
    <t>XII 2016</t>
  </si>
  <si>
    <t>XII 2017</t>
  </si>
  <si>
    <t>III 2017</t>
  </si>
  <si>
    <t>III 2018</t>
  </si>
  <si>
    <t>IX 2016</t>
  </si>
  <si>
    <t>VIII  2016</t>
  </si>
  <si>
    <t>VII 2016</t>
  </si>
  <si>
    <t>VII 2017</t>
  </si>
  <si>
    <t>II 2016</t>
  </si>
  <si>
    <t>II 2017</t>
  </si>
  <si>
    <t>IX 2017</t>
  </si>
  <si>
    <t>V 2017</t>
  </si>
  <si>
    <t>I 2017</t>
  </si>
  <si>
    <t>I 2018</t>
  </si>
  <si>
    <t xml:space="preserve">Услуга контроле параметара микроклиме+осветљености </t>
  </si>
  <si>
    <t xml:space="preserve">Отворени </t>
  </si>
  <si>
    <t xml:space="preserve">Хитни интервентни радови на пословним објектима РФЗО </t>
  </si>
  <si>
    <t>Радови по налогу инспекције</t>
  </si>
  <si>
    <t>II 2018</t>
  </si>
  <si>
    <t>за 2017.год.</t>
  </si>
  <si>
    <t xml:space="preserve">за 2017.год. </t>
  </si>
  <si>
    <t>за 2018.год.</t>
  </si>
  <si>
    <t>V 2018</t>
  </si>
  <si>
    <t>II 2019</t>
  </si>
  <si>
    <t>X 2018</t>
  </si>
  <si>
    <t xml:space="preserve">за 2018.год. </t>
  </si>
  <si>
    <t xml:space="preserve">IX 2016 </t>
  </si>
  <si>
    <t>XI 2018</t>
  </si>
  <si>
    <t xml:space="preserve">III 2018 </t>
  </si>
  <si>
    <t xml:space="preserve">Рачунарска опрема (рачунари и сервери) </t>
  </si>
  <si>
    <t>Јавне набавке за које су планиране обавезе у 2017. години реализоваће се у складу са обезбеђеним финансијским средствима у Финансијском плану за 2017. годину</t>
  </si>
  <si>
    <t>1.8</t>
  </si>
  <si>
    <t xml:space="preserve"> за 2017.год.</t>
  </si>
  <si>
    <t xml:space="preserve"> за 2018.год.</t>
  </si>
  <si>
    <t>за 2019.год.</t>
  </si>
  <si>
    <t xml:space="preserve">за 2019.год. </t>
  </si>
  <si>
    <t>III 2019</t>
  </si>
  <si>
    <t>Јавне набавке за које су планиране обавезе у 2017. и 2018. години реализоваће се у складу са обезбеђеним финансијским средствима у Финансијским плановима за 2017. и 2018. годину</t>
  </si>
  <si>
    <t>Јавна набавка за коју су планиране обавезе у 2017. години реализоваће се у складу са обезбеђеним финансијским средствима у Финансијском плану за 2017. годину</t>
  </si>
  <si>
    <t xml:space="preserve"> за 2017.год. </t>
  </si>
  <si>
    <t>4.5</t>
  </si>
  <si>
    <t>48220000 30230000</t>
  </si>
  <si>
    <t>Реконструкција и адаптација пословних објеката РФЗО</t>
  </si>
  <si>
    <t xml:space="preserve">Стручна литература за потребе Дирекције </t>
  </si>
  <si>
    <t>Антивирусни софтвер</t>
  </si>
  <si>
    <t>VII  2016</t>
  </si>
  <si>
    <t xml:space="preserve">Телефони и факс апарати </t>
  </si>
  <si>
    <t xml:space="preserve">Вода за топло/хладне напитке (са услугом коришћења апарата за воду) </t>
  </si>
  <si>
    <t>4.6</t>
  </si>
  <si>
    <t xml:space="preserve">Камере за видео надзор за потребе Дирекције РФЗО </t>
  </si>
  <si>
    <t xml:space="preserve"> за 2019.год.</t>
  </si>
  <si>
    <t>Закуп пословног простора</t>
  </si>
  <si>
    <t>2.8</t>
  </si>
  <si>
    <t>за 2020.год.</t>
  </si>
  <si>
    <t>Преговарачки</t>
  </si>
  <si>
    <t>неограничено</t>
  </si>
  <si>
    <t>Јавне набавке за које су планиране обавезе у 2017., 2018.,2019 и 2020. години реализоваће се у складу са обезбеђеним финансијским средствима у Финансијским плановима за 2017., 2018., 2019 и 2020. годину</t>
  </si>
  <si>
    <t>30192151 30192153</t>
  </si>
  <si>
    <t>Јавне набавке за које су планиране обавезе у 2017. и 2018. години реализоваће се у складу са обезбеђеним финансијским средствима у Финансијским плановима за  2017. и 2018.. Годину</t>
  </si>
  <si>
    <t>Поправка и одржавање ПП апарата, система и хидраната</t>
  </si>
  <si>
    <t xml:space="preserve">Услуга одржавања дела софтверских система (ЕТФ) 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</si>
</sst>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241A]d/m/yyyy/;@"/>
    <numFmt numFmtId="173" formatCode="0;[Red]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8">
    <xf numFmtId="0" fontId="0" fillId="0" borderId="0" xfId="0" applyFont="1" applyAlignment="1">
      <alignment/>
    </xf>
    <xf numFmtId="0" fontId="4" fillId="0" borderId="0" xfId="0" applyFont="1" applyFill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right" vertical="center" wrapText="1"/>
      <protection locked="0"/>
    </xf>
    <xf numFmtId="4" fontId="4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5" fillId="33" borderId="11" xfId="0" applyNumberFormat="1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172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5" fillId="33" borderId="0" xfId="0" applyNumberFormat="1" applyFont="1" applyFill="1" applyBorder="1" applyAlignment="1" applyProtection="1">
      <alignment horizontal="right" vertical="center" wrapText="1"/>
      <protection/>
    </xf>
    <xf numFmtId="4" fontId="5" fillId="33" borderId="15" xfId="0" applyNumberFormat="1" applyFont="1" applyFill="1" applyBorder="1" applyAlignment="1" applyProtection="1">
      <alignment horizontal="right" vertical="center" wrapText="1"/>
      <protection/>
    </xf>
    <xf numFmtId="4" fontId="5" fillId="33" borderId="16" xfId="0" applyNumberFormat="1" applyFont="1" applyFill="1" applyBorder="1" applyAlignment="1" applyProtection="1">
      <alignment horizontal="right" vertical="center" wrapText="1"/>
      <protection/>
    </xf>
    <xf numFmtId="4" fontId="5" fillId="33" borderId="17" xfId="0" applyNumberFormat="1" applyFont="1" applyFill="1" applyBorder="1" applyAlignment="1" applyProtection="1">
      <alignment horizontal="right" vertical="center" wrapText="1"/>
      <protection/>
    </xf>
    <xf numFmtId="4" fontId="5" fillId="33" borderId="18" xfId="0" applyNumberFormat="1" applyFont="1" applyFill="1" applyBorder="1" applyAlignment="1" applyProtection="1">
      <alignment horizontal="right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173" fontId="5" fillId="0" borderId="13" xfId="0" applyNumberFormat="1" applyFont="1" applyBorder="1" applyAlignment="1" applyProtection="1">
      <alignment horizontal="center" vertical="center" wrapText="1"/>
      <protection/>
    </xf>
    <xf numFmtId="172" fontId="4" fillId="0" borderId="13" xfId="0" applyNumberFormat="1" applyFont="1" applyBorder="1" applyAlignment="1" applyProtection="1">
      <alignment horizontal="center" vertical="center" wrapText="1"/>
      <protection/>
    </xf>
    <xf numFmtId="172" fontId="5" fillId="0" borderId="13" xfId="0" applyNumberFormat="1" applyFont="1" applyBorder="1" applyAlignment="1" applyProtection="1">
      <alignment horizontal="center" vertical="center" wrapText="1"/>
      <protection/>
    </xf>
    <xf numFmtId="172" fontId="8" fillId="0" borderId="10" xfId="0" applyNumberFormat="1" applyFont="1" applyBorder="1" applyAlignment="1" applyProtection="1">
      <alignment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173" fontId="4" fillId="0" borderId="13" xfId="0" applyNumberFormat="1" applyFont="1" applyBorder="1" applyAlignment="1" applyProtection="1">
      <alignment horizontal="center" vertical="center" wrapText="1"/>
      <protection/>
    </xf>
    <xf numFmtId="172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173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172" fontId="4" fillId="0" borderId="22" xfId="0" applyNumberFormat="1" applyFont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172" fontId="4" fillId="0" borderId="24" xfId="0" applyNumberFormat="1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 wrapText="1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2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173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72" fontId="5" fillId="0" borderId="22" xfId="0" applyNumberFormat="1" applyFont="1" applyBorder="1" applyAlignment="1" applyProtection="1">
      <alignment horizontal="center" vertical="center" wrapText="1"/>
      <protection/>
    </xf>
    <xf numFmtId="172" fontId="5" fillId="0" borderId="15" xfId="0" applyNumberFormat="1" applyFont="1" applyBorder="1" applyAlignment="1" applyProtection="1">
      <alignment horizontal="center" vertical="center" wrapText="1"/>
      <protection/>
    </xf>
    <xf numFmtId="172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4" fillId="33" borderId="17" xfId="0" applyNumberFormat="1" applyFont="1" applyFill="1" applyBorder="1" applyAlignment="1" applyProtection="1">
      <alignment horizontal="right" vertical="center" wrapText="1"/>
      <protection/>
    </xf>
    <xf numFmtId="4" fontId="4" fillId="33" borderId="20" xfId="0" applyNumberFormat="1" applyFont="1" applyFill="1" applyBorder="1" applyAlignment="1" applyProtection="1">
      <alignment horizontal="right" vertical="center" wrapText="1"/>
      <protection/>
    </xf>
    <xf numFmtId="4" fontId="4" fillId="33" borderId="23" xfId="0" applyNumberFormat="1" applyFont="1" applyFill="1" applyBorder="1" applyAlignment="1" applyProtection="1">
      <alignment horizontal="right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9" fontId="5" fillId="33" borderId="13" xfId="0" applyNumberFormat="1" applyFont="1" applyFill="1" applyBorder="1" applyAlignment="1" applyProtection="1">
      <alignment horizontal="center" vertical="center" wrapText="1"/>
      <protection/>
    </xf>
    <xf numFmtId="4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4" fontId="5" fillId="33" borderId="23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4" fontId="4" fillId="0" borderId="11" xfId="0" applyNumberFormat="1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4" fontId="5" fillId="33" borderId="19" xfId="0" applyNumberFormat="1" applyFont="1" applyFill="1" applyBorder="1" applyAlignment="1" applyProtection="1">
      <alignment horizontal="right" vertical="center" wrapText="1"/>
      <protection/>
    </xf>
    <xf numFmtId="4" fontId="5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4" fontId="4" fillId="33" borderId="19" xfId="0" applyNumberFormat="1" applyFont="1" applyFill="1" applyBorder="1" applyAlignment="1" applyProtection="1">
      <alignment horizontal="center" vertical="center" wrapText="1"/>
      <protection/>
    </xf>
    <xf numFmtId="4" fontId="4" fillId="33" borderId="19" xfId="0" applyNumberFormat="1" applyFont="1" applyFill="1" applyBorder="1" applyAlignment="1" applyProtection="1">
      <alignment horizontal="right" vertical="center" wrapText="1"/>
      <protection/>
    </xf>
    <xf numFmtId="0" fontId="42" fillId="0" borderId="10" xfId="0" applyFont="1" applyFill="1" applyBorder="1" applyAlignment="1" applyProtection="1">
      <alignment horizontal="justify" vertical="center"/>
      <protection/>
    </xf>
    <xf numFmtId="172" fontId="4" fillId="33" borderId="12" xfId="0" applyNumberFormat="1" applyFont="1" applyFill="1" applyBorder="1" applyAlignment="1" applyProtection="1">
      <alignment horizontal="center" vertical="center" wrapText="1"/>
      <protection/>
    </xf>
    <xf numFmtId="172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3" borderId="17" xfId="0" applyNumberFormat="1" applyFont="1" applyFill="1" applyBorder="1" applyAlignment="1" applyProtection="1">
      <alignment horizontal="center" vertical="center" wrapText="1"/>
      <protection/>
    </xf>
    <xf numFmtId="172" fontId="4" fillId="33" borderId="13" xfId="0" applyNumberFormat="1" applyFont="1" applyFill="1" applyBorder="1" applyAlignment="1" applyProtection="1">
      <alignment horizontal="center" vertical="center" wrapText="1"/>
      <protection/>
    </xf>
    <xf numFmtId="172" fontId="4" fillId="33" borderId="22" xfId="0" applyNumberFormat="1" applyFont="1" applyFill="1" applyBorder="1" applyAlignment="1" applyProtection="1">
      <alignment horizontal="center" vertical="center" wrapText="1"/>
      <protection/>
    </xf>
    <xf numFmtId="172" fontId="4" fillId="33" borderId="24" xfId="0" applyNumberFormat="1" applyFont="1" applyFill="1" applyBorder="1" applyAlignment="1" applyProtection="1">
      <alignment horizontal="center" vertical="center" wrapText="1"/>
      <protection/>
    </xf>
    <xf numFmtId="173" fontId="4" fillId="33" borderId="13" xfId="0" applyNumberFormat="1" applyFont="1" applyFill="1" applyBorder="1" applyAlignment="1" applyProtection="1">
      <alignment horizontal="center" vertical="center" wrapText="1"/>
      <protection/>
    </xf>
    <xf numFmtId="173" fontId="4" fillId="33" borderId="22" xfId="0" applyNumberFormat="1" applyFont="1" applyFill="1" applyBorder="1" applyAlignment="1" applyProtection="1">
      <alignment horizontal="center" vertical="center" wrapText="1"/>
      <protection/>
    </xf>
    <xf numFmtId="173" fontId="4" fillId="33" borderId="24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22" xfId="0" applyNumberFormat="1" applyFont="1" applyFill="1" applyBorder="1" applyAlignment="1" applyProtection="1">
      <alignment horizontal="center" vertical="center" wrapText="1"/>
      <protection/>
    </xf>
    <xf numFmtId="49" fontId="4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49" fontId="5" fillId="33" borderId="13" xfId="0" applyNumberFormat="1" applyFont="1" applyFill="1" applyBorder="1" applyAlignment="1" applyProtection="1">
      <alignment horizontal="center" vertical="center" wrapText="1"/>
      <protection/>
    </xf>
    <xf numFmtId="49" fontId="5" fillId="33" borderId="22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21" xfId="0" applyNumberFormat="1" applyFont="1" applyFill="1" applyBorder="1" applyAlignment="1" applyProtection="1">
      <alignment horizontal="center" vertical="center" wrapText="1"/>
      <protection/>
    </xf>
    <xf numFmtId="49" fontId="5" fillId="33" borderId="20" xfId="0" applyNumberFormat="1" applyFont="1" applyFill="1" applyBorder="1" applyAlignment="1" applyProtection="1">
      <alignment horizontal="center" vertical="center" wrapText="1"/>
      <protection/>
    </xf>
    <xf numFmtId="49" fontId="4" fillId="33" borderId="2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center" vertical="center" wrapText="1"/>
      <protection/>
    </xf>
    <xf numFmtId="172" fontId="5" fillId="0" borderId="15" xfId="0" applyNumberFormat="1" applyFont="1" applyBorder="1" applyAlignment="1" applyProtection="1">
      <alignment horizontal="center" vertical="center" wrapText="1"/>
      <protection/>
    </xf>
    <xf numFmtId="172" fontId="5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172" fontId="5" fillId="0" borderId="13" xfId="0" applyNumberFormat="1" applyFont="1" applyBorder="1" applyAlignment="1" applyProtection="1">
      <alignment horizontal="center" vertical="center" wrapText="1"/>
      <protection/>
    </xf>
    <xf numFmtId="172" fontId="5" fillId="0" borderId="22" xfId="0" applyNumberFormat="1" applyFont="1" applyBorder="1" applyAlignment="1" applyProtection="1">
      <alignment horizontal="center" vertical="center" wrapText="1"/>
      <protection/>
    </xf>
    <xf numFmtId="172" fontId="5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172" fontId="4" fillId="0" borderId="13" xfId="0" applyNumberFormat="1" applyFont="1" applyBorder="1" applyAlignment="1" applyProtection="1">
      <alignment horizontal="center" vertical="center" wrapText="1"/>
      <protection/>
    </xf>
    <xf numFmtId="172" fontId="4" fillId="0" borderId="22" xfId="0" applyNumberFormat="1" applyFont="1" applyBorder="1" applyAlignment="1" applyProtection="1">
      <alignment horizontal="center" vertical="center" wrapText="1"/>
      <protection/>
    </xf>
    <xf numFmtId="172" fontId="4" fillId="0" borderId="24" xfId="0" applyNumberFormat="1" applyFont="1" applyBorder="1" applyAlignment="1" applyProtection="1">
      <alignment horizontal="center" vertical="center" wrapText="1"/>
      <protection/>
    </xf>
    <xf numFmtId="172" fontId="4" fillId="0" borderId="12" xfId="0" applyNumberFormat="1" applyFont="1" applyBorder="1" applyAlignment="1" applyProtection="1">
      <alignment horizontal="center" vertical="center" wrapText="1"/>
      <protection/>
    </xf>
    <xf numFmtId="172" fontId="4" fillId="0" borderId="15" xfId="0" applyNumberFormat="1" applyFont="1" applyBorder="1" applyAlignment="1" applyProtection="1">
      <alignment horizontal="center" vertical="center" wrapText="1"/>
      <protection/>
    </xf>
    <xf numFmtId="172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1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173" fontId="4" fillId="0" borderId="12" xfId="0" applyNumberFormat="1" applyFont="1" applyBorder="1" applyAlignment="1" applyProtection="1">
      <alignment horizontal="center" vertical="center" wrapText="1"/>
      <protection/>
    </xf>
    <xf numFmtId="173" fontId="4" fillId="0" borderId="15" xfId="0" applyNumberFormat="1" applyFont="1" applyBorder="1" applyAlignment="1" applyProtection="1">
      <alignment horizontal="center" vertical="center" wrapText="1"/>
      <protection/>
    </xf>
    <xf numFmtId="173" fontId="4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172" fontId="8" fillId="0" borderId="13" xfId="0" applyNumberFormat="1" applyFont="1" applyBorder="1" applyAlignment="1" applyProtection="1">
      <alignment horizontal="center" vertical="center" wrapText="1"/>
      <protection/>
    </xf>
    <xf numFmtId="172" fontId="8" fillId="0" borderId="22" xfId="0" applyNumberFormat="1" applyFont="1" applyBorder="1" applyAlignment="1" applyProtection="1">
      <alignment horizontal="center" vertical="center" wrapText="1"/>
      <protection/>
    </xf>
    <xf numFmtId="172" fontId="8" fillId="0" borderId="24" xfId="0" applyNumberFormat="1" applyFont="1" applyBorder="1" applyAlignment="1" applyProtection="1">
      <alignment horizontal="center" vertical="center" wrapText="1"/>
      <protection/>
    </xf>
    <xf numFmtId="172" fontId="4" fillId="0" borderId="13" xfId="0" applyNumberFormat="1" applyFont="1" applyFill="1" applyBorder="1" applyAlignment="1" applyProtection="1">
      <alignment horizontal="center" vertical="center" wrapText="1"/>
      <protection/>
    </xf>
    <xf numFmtId="172" fontId="4" fillId="0" borderId="22" xfId="0" applyNumberFormat="1" applyFont="1" applyFill="1" applyBorder="1" applyAlignment="1" applyProtection="1">
      <alignment horizontal="center" vertical="center" wrapText="1"/>
      <protection/>
    </xf>
    <xf numFmtId="172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173" fontId="5" fillId="0" borderId="12" xfId="0" applyNumberFormat="1" applyFont="1" applyBorder="1" applyAlignment="1" applyProtection="1">
      <alignment horizontal="center" vertical="center" wrapText="1"/>
      <protection/>
    </xf>
    <xf numFmtId="173" fontId="5" fillId="0" borderId="15" xfId="0" applyNumberFormat="1" applyFont="1" applyBorder="1" applyAlignment="1" applyProtection="1">
      <alignment horizontal="center" vertical="center" wrapText="1"/>
      <protection/>
    </xf>
    <xf numFmtId="173" fontId="5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22" xfId="0" applyNumberFormat="1" applyFont="1" applyBorder="1" applyAlignment="1" applyProtection="1">
      <alignment horizontal="left" vertical="center" wrapText="1"/>
      <protection/>
    </xf>
    <xf numFmtId="49" fontId="4" fillId="0" borderId="24" xfId="0" applyNumberFormat="1" applyFont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172" fontId="4" fillId="0" borderId="13" xfId="0" applyNumberFormat="1" applyFont="1" applyBorder="1" applyAlignment="1" applyProtection="1">
      <alignment horizontal="center" vertical="center" wrapText="1"/>
      <protection/>
    </xf>
    <xf numFmtId="172" fontId="4" fillId="0" borderId="22" xfId="0" applyNumberFormat="1" applyFont="1" applyBorder="1" applyAlignment="1" applyProtection="1">
      <alignment horizontal="center" vertical="center" wrapText="1"/>
      <protection/>
    </xf>
    <xf numFmtId="172" fontId="4" fillId="0" borderId="24" xfId="0" applyNumberFormat="1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49" fontId="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5" fillId="33" borderId="11" xfId="0" applyNumberFormat="1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4" fontId="5" fillId="33" borderId="18" xfId="0" applyNumberFormat="1" applyFont="1" applyFill="1" applyBorder="1" applyAlignment="1" applyProtection="1">
      <alignment horizontal="center" vertical="center" wrapText="1"/>
      <protection/>
    </xf>
    <xf numFmtId="4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173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173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23" xfId="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173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173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173" fontId="4" fillId="0" borderId="22" xfId="0" applyNumberFormat="1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173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173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173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173" fontId="5" fillId="0" borderId="13" xfId="0" applyNumberFormat="1" applyFont="1" applyFill="1" applyBorder="1" applyAlignment="1" applyProtection="1">
      <alignment horizontal="center" vertical="center" wrapText="1"/>
      <protection/>
    </xf>
    <xf numFmtId="172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2" xfId="0" applyNumberFormat="1" applyFont="1" applyFill="1" applyBorder="1" applyAlignment="1" applyProtection="1">
      <alignment horizontal="center" vertical="center" wrapText="1"/>
      <protection/>
    </xf>
    <xf numFmtId="173" fontId="5" fillId="0" borderId="22" xfId="0" applyNumberFormat="1" applyFont="1" applyFill="1" applyBorder="1" applyAlignment="1" applyProtection="1">
      <alignment horizontal="center" vertical="center" wrapText="1"/>
      <protection/>
    </xf>
    <xf numFmtId="172" fontId="5" fillId="0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173" fontId="5" fillId="0" borderId="24" xfId="0" applyNumberFormat="1" applyFont="1" applyFill="1" applyBorder="1" applyAlignment="1" applyProtection="1">
      <alignment horizontal="center" vertical="center" wrapText="1"/>
      <protection/>
    </xf>
    <xf numFmtId="172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173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2" fillId="0" borderId="13" xfId="0" applyFont="1" applyFill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vertical="center" wrapText="1"/>
      <protection/>
    </xf>
    <xf numFmtId="4" fontId="4" fillId="0" borderId="15" xfId="0" applyNumberFormat="1" applyFont="1" applyFill="1" applyBorder="1" applyAlignment="1" applyProtection="1">
      <alignment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24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641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H44" activeCellId="1" sqref="K42 H44:H59"/>
      <selection pane="topRight" activeCell="H44" activeCellId="1" sqref="K42 H44:H59"/>
      <selection pane="bottomLeft" activeCell="H44" activeCellId="1" sqref="K42 H44:H59"/>
      <selection pane="bottomRight" activeCell="B5" sqref="B5:B6"/>
    </sheetView>
  </sheetViews>
  <sheetFormatPr defaultColWidth="9.140625" defaultRowHeight="15"/>
  <cols>
    <col min="1" max="1" width="6.57421875" style="14" customWidth="1"/>
    <col min="2" max="2" width="54.28125" style="15" customWidth="1"/>
    <col min="3" max="3" width="14.57421875" style="17" customWidth="1"/>
    <col min="4" max="4" width="19.57421875" style="16" customWidth="1"/>
    <col min="5" max="5" width="14.7109375" style="16" customWidth="1"/>
    <col min="6" max="6" width="20.00390625" style="17" customWidth="1"/>
    <col min="7" max="7" width="21.28125" style="17" customWidth="1"/>
    <col min="8" max="8" width="25.7109375" style="17" customWidth="1"/>
    <col min="9" max="9" width="26.140625" style="17" customWidth="1"/>
    <col min="10" max="10" width="27.28125" style="17" customWidth="1"/>
    <col min="11" max="11" width="37.28125" style="17" customWidth="1"/>
    <col min="12" max="12" width="16.421875" style="1" customWidth="1"/>
    <col min="13" max="190" width="9.140625" style="1" customWidth="1"/>
    <col min="191" max="16384" width="9.140625" style="8" customWidth="1"/>
  </cols>
  <sheetData>
    <row r="1" spans="1:190" s="2" customFormat="1" ht="28.5" customHeight="1">
      <c r="A1" s="287" t="s">
        <v>145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190" s="2" customFormat="1" ht="20.25" customHeight="1">
      <c r="A2" s="19"/>
      <c r="B2" s="20" t="s">
        <v>44</v>
      </c>
      <c r="C2" s="21" t="s">
        <v>44</v>
      </c>
      <c r="D2" s="22" t="s">
        <v>44</v>
      </c>
      <c r="E2" s="22"/>
      <c r="F2" s="21"/>
      <c r="G2" s="21"/>
      <c r="H2" s="21" t="s">
        <v>44</v>
      </c>
      <c r="I2" s="21"/>
      <c r="J2" s="21"/>
      <c r="K2" s="2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</row>
    <row r="3" spans="1:190" s="2" customFormat="1" ht="20.25">
      <c r="A3" s="288" t="s">
        <v>42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</row>
    <row r="4" spans="1:190" s="2" customFormat="1" ht="20.25">
      <c r="A4" s="23"/>
      <c r="B4" s="23" t="s">
        <v>44</v>
      </c>
      <c r="C4" s="23"/>
      <c r="D4" s="23" t="s">
        <v>44</v>
      </c>
      <c r="E4" s="23"/>
      <c r="F4" s="23"/>
      <c r="G4" s="23"/>
      <c r="H4" s="23"/>
      <c r="I4" s="23"/>
      <c r="J4" s="23"/>
      <c r="K4" s="2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</row>
    <row r="5" spans="1:190" s="2" customFormat="1" ht="39" customHeight="1">
      <c r="A5" s="289" t="s">
        <v>7</v>
      </c>
      <c r="B5" s="290" t="s">
        <v>120</v>
      </c>
      <c r="C5" s="290" t="s">
        <v>71</v>
      </c>
      <c r="D5" s="291" t="s">
        <v>0</v>
      </c>
      <c r="E5" s="292"/>
      <c r="F5" s="141" t="s">
        <v>8</v>
      </c>
      <c r="G5" s="290" t="s">
        <v>1</v>
      </c>
      <c r="H5" s="290" t="s">
        <v>2</v>
      </c>
      <c r="I5" s="290"/>
      <c r="J5" s="290"/>
      <c r="K5" s="290" t="s">
        <v>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s="2" customFormat="1" ht="29.25" customHeight="1">
      <c r="A6" s="289"/>
      <c r="B6" s="290"/>
      <c r="C6" s="290"/>
      <c r="D6" s="293"/>
      <c r="E6" s="294"/>
      <c r="F6" s="143"/>
      <c r="G6" s="290"/>
      <c r="H6" s="24" t="s">
        <v>3</v>
      </c>
      <c r="I6" s="24" t="s">
        <v>4</v>
      </c>
      <c r="J6" s="24" t="s">
        <v>5</v>
      </c>
      <c r="K6" s="29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</row>
    <row r="7" spans="1:190" s="2" customFormat="1" ht="15">
      <c r="A7" s="150"/>
      <c r="B7" s="141" t="s">
        <v>128</v>
      </c>
      <c r="C7" s="141"/>
      <c r="D7" s="29">
        <f>D8+D9+D10+D11+D12</f>
        <v>1771225644.5</v>
      </c>
      <c r="E7" s="30"/>
      <c r="F7" s="138"/>
      <c r="G7" s="135"/>
      <c r="H7" s="135"/>
      <c r="I7" s="135"/>
      <c r="J7" s="135"/>
      <c r="K7" s="132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</row>
    <row r="8" spans="1:190" s="2" customFormat="1" ht="15">
      <c r="A8" s="151"/>
      <c r="B8" s="142"/>
      <c r="C8" s="142"/>
      <c r="D8" s="32">
        <f>D15+D74+D210</f>
        <v>596268455.0416666</v>
      </c>
      <c r="E8" s="33" t="s">
        <v>131</v>
      </c>
      <c r="F8" s="139"/>
      <c r="G8" s="136"/>
      <c r="H8" s="136"/>
      <c r="I8" s="136"/>
      <c r="J8" s="136"/>
      <c r="K8" s="133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190" s="2" customFormat="1" ht="15">
      <c r="A9" s="151"/>
      <c r="B9" s="142"/>
      <c r="C9" s="142"/>
      <c r="D9" s="32">
        <f>D16+D75</f>
        <v>1050781356.125</v>
      </c>
      <c r="E9" s="33" t="s">
        <v>215</v>
      </c>
      <c r="F9" s="139"/>
      <c r="G9" s="136"/>
      <c r="H9" s="136"/>
      <c r="I9" s="136"/>
      <c r="J9" s="136"/>
      <c r="K9" s="133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190" s="2" customFormat="1" ht="15">
      <c r="A10" s="151"/>
      <c r="B10" s="142"/>
      <c r="C10" s="142"/>
      <c r="D10" s="32">
        <f>D76</f>
        <v>108636666.66666667</v>
      </c>
      <c r="E10" s="33" t="s">
        <v>217</v>
      </c>
      <c r="F10" s="139"/>
      <c r="G10" s="136"/>
      <c r="H10" s="136"/>
      <c r="I10" s="136"/>
      <c r="J10" s="136"/>
      <c r="K10" s="133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</row>
    <row r="11" spans="1:190" s="2" customFormat="1" ht="15">
      <c r="A11" s="151"/>
      <c r="B11" s="142"/>
      <c r="C11" s="142"/>
      <c r="D11" s="32">
        <f>D77</f>
        <v>14939166.666666666</v>
      </c>
      <c r="E11" s="33" t="s">
        <v>230</v>
      </c>
      <c r="F11" s="139"/>
      <c r="G11" s="136"/>
      <c r="H11" s="136"/>
      <c r="I11" s="136"/>
      <c r="J11" s="136"/>
      <c r="K11" s="133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</row>
    <row r="12" spans="1:190" s="2" customFormat="1" ht="15">
      <c r="A12" s="152"/>
      <c r="B12" s="143"/>
      <c r="C12" s="143"/>
      <c r="D12" s="34">
        <f>D78</f>
        <v>600000</v>
      </c>
      <c r="E12" s="35" t="s">
        <v>249</v>
      </c>
      <c r="F12" s="140"/>
      <c r="G12" s="137"/>
      <c r="H12" s="137"/>
      <c r="I12" s="137"/>
      <c r="J12" s="137"/>
      <c r="K12" s="13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</row>
    <row r="13" spans="1:190" s="2" customFormat="1" ht="15" customHeight="1">
      <c r="A13" s="168"/>
      <c r="B13" s="169"/>
      <c r="C13" s="169"/>
      <c r="D13" s="169"/>
      <c r="E13" s="169"/>
      <c r="F13" s="169"/>
      <c r="G13" s="169"/>
      <c r="H13" s="169"/>
      <c r="I13" s="169"/>
      <c r="J13" s="169"/>
      <c r="K13" s="17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</row>
    <row r="14" spans="1:190" s="2" customFormat="1" ht="15">
      <c r="A14" s="151"/>
      <c r="B14" s="142" t="s">
        <v>122</v>
      </c>
      <c r="C14" s="142"/>
      <c r="D14" s="36">
        <f>D18+D32+D42+D66</f>
        <v>855568500.0000001</v>
      </c>
      <c r="E14" s="33"/>
      <c r="F14" s="139"/>
      <c r="G14" s="136"/>
      <c r="H14" s="136"/>
      <c r="I14" s="136"/>
      <c r="J14" s="136"/>
      <c r="K14" s="13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</row>
    <row r="15" spans="1:190" s="2" customFormat="1" ht="15">
      <c r="A15" s="151"/>
      <c r="B15" s="142"/>
      <c r="C15" s="142"/>
      <c r="D15" s="36">
        <f>D18+D33+D43+D61+D67</f>
        <v>176305666.66666666</v>
      </c>
      <c r="E15" s="33" t="s">
        <v>131</v>
      </c>
      <c r="F15" s="139"/>
      <c r="G15" s="136"/>
      <c r="H15" s="136"/>
      <c r="I15" s="136"/>
      <c r="J15" s="136"/>
      <c r="K15" s="13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</row>
    <row r="16" spans="1:190" s="2" customFormat="1" ht="15">
      <c r="A16" s="151"/>
      <c r="B16" s="142"/>
      <c r="C16" s="142"/>
      <c r="D16" s="36">
        <f>D34+D44+D68</f>
        <v>687030833.3333334</v>
      </c>
      <c r="E16" s="33" t="s">
        <v>215</v>
      </c>
      <c r="F16" s="139"/>
      <c r="G16" s="136"/>
      <c r="H16" s="136"/>
      <c r="I16" s="136"/>
      <c r="J16" s="136"/>
      <c r="K16" s="13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</row>
    <row r="17" spans="1:190" s="2" customFormat="1" ht="15" customHeight="1">
      <c r="A17" s="247"/>
      <c r="B17" s="248"/>
      <c r="C17" s="248"/>
      <c r="D17" s="248"/>
      <c r="E17" s="248"/>
      <c r="F17" s="248"/>
      <c r="G17" s="248"/>
      <c r="H17" s="248"/>
      <c r="I17" s="248"/>
      <c r="J17" s="248"/>
      <c r="K17" s="24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</row>
    <row r="18" spans="1:190" s="7" customFormat="1" ht="21.75" customHeight="1">
      <c r="A18" s="37">
        <v>1</v>
      </c>
      <c r="B18" s="38" t="s">
        <v>9</v>
      </c>
      <c r="C18" s="39" t="s">
        <v>44</v>
      </c>
      <c r="D18" s="40">
        <f>SUM(D19:D30)</f>
        <v>64725000</v>
      </c>
      <c r="E18" s="41" t="s">
        <v>131</v>
      </c>
      <c r="F18" s="42">
        <v>512000</v>
      </c>
      <c r="G18" s="43" t="s">
        <v>44</v>
      </c>
      <c r="H18" s="44"/>
      <c r="I18" s="44"/>
      <c r="J18" s="44"/>
      <c r="K18" s="45"/>
      <c r="L18" s="6"/>
      <c r="M18" s="1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</row>
    <row r="19" spans="1:12" ht="28.5">
      <c r="A19" s="46" t="s">
        <v>11</v>
      </c>
      <c r="B19" s="47" t="s">
        <v>167</v>
      </c>
      <c r="C19" s="48">
        <v>39100000</v>
      </c>
      <c r="D19" s="49">
        <v>2500000</v>
      </c>
      <c r="E19" s="50" t="s">
        <v>131</v>
      </c>
      <c r="F19" s="51">
        <v>512211</v>
      </c>
      <c r="G19" s="52" t="s">
        <v>95</v>
      </c>
      <c r="H19" s="52" t="s">
        <v>204</v>
      </c>
      <c r="I19" s="52" t="s">
        <v>187</v>
      </c>
      <c r="J19" s="52" t="s">
        <v>196</v>
      </c>
      <c r="K19" s="254"/>
      <c r="L19" s="6"/>
    </row>
    <row r="20" spans="1:12" ht="29.25" customHeight="1">
      <c r="A20" s="53" t="s">
        <v>12</v>
      </c>
      <c r="B20" s="54" t="s">
        <v>225</v>
      </c>
      <c r="C20" s="55">
        <v>30200000</v>
      </c>
      <c r="D20" s="56">
        <v>16185000</v>
      </c>
      <c r="E20" s="50" t="s">
        <v>131</v>
      </c>
      <c r="F20" s="57">
        <v>512221</v>
      </c>
      <c r="G20" s="52" t="s">
        <v>69</v>
      </c>
      <c r="H20" s="52" t="s">
        <v>187</v>
      </c>
      <c r="I20" s="52" t="s">
        <v>202</v>
      </c>
      <c r="J20" s="52" t="s">
        <v>196</v>
      </c>
      <c r="K20" s="255"/>
      <c r="L20" s="6"/>
    </row>
    <row r="21" spans="1:12" ht="29.25" customHeight="1">
      <c r="A21" s="53" t="s">
        <v>13</v>
      </c>
      <c r="B21" s="54" t="s">
        <v>146</v>
      </c>
      <c r="C21" s="55">
        <v>32551200</v>
      </c>
      <c r="D21" s="56">
        <v>1040000</v>
      </c>
      <c r="E21" s="50" t="s">
        <v>131</v>
      </c>
      <c r="F21" s="57">
        <v>512231</v>
      </c>
      <c r="G21" s="52" t="s">
        <v>95</v>
      </c>
      <c r="H21" s="52" t="s">
        <v>190</v>
      </c>
      <c r="I21" s="52" t="s">
        <v>193</v>
      </c>
      <c r="J21" s="52" t="s">
        <v>196</v>
      </c>
      <c r="K21" s="255"/>
      <c r="L21" s="6"/>
    </row>
    <row r="22" spans="1:14" ht="28.5">
      <c r="A22" s="46" t="s">
        <v>14</v>
      </c>
      <c r="B22" s="54" t="s">
        <v>173</v>
      </c>
      <c r="C22" s="58">
        <v>35111000</v>
      </c>
      <c r="D22" s="49">
        <v>1000000</v>
      </c>
      <c r="E22" s="50" t="s">
        <v>131</v>
      </c>
      <c r="F22" s="57">
        <v>512811</v>
      </c>
      <c r="G22" s="52" t="s">
        <v>95</v>
      </c>
      <c r="H22" s="52" t="s">
        <v>192</v>
      </c>
      <c r="I22" s="52" t="s">
        <v>190</v>
      </c>
      <c r="J22" s="52" t="s">
        <v>202</v>
      </c>
      <c r="K22" s="255"/>
      <c r="N22" s="6"/>
    </row>
    <row r="23" spans="1:16" ht="15">
      <c r="A23" s="53" t="s">
        <v>15</v>
      </c>
      <c r="B23" s="54" t="s">
        <v>147</v>
      </c>
      <c r="C23" s="58">
        <v>30232000</v>
      </c>
      <c r="D23" s="49">
        <v>12500000</v>
      </c>
      <c r="E23" s="50" t="s">
        <v>131</v>
      </c>
      <c r="F23" s="57">
        <v>512221</v>
      </c>
      <c r="G23" s="52" t="s">
        <v>69</v>
      </c>
      <c r="H23" s="52" t="s">
        <v>187</v>
      </c>
      <c r="I23" s="52" t="s">
        <v>202</v>
      </c>
      <c r="J23" s="52" t="s">
        <v>196</v>
      </c>
      <c r="K23" s="255"/>
      <c r="M23" s="6"/>
      <c r="P23" s="6"/>
    </row>
    <row r="24" spans="1:16" ht="28.5">
      <c r="A24" s="53" t="s">
        <v>16</v>
      </c>
      <c r="B24" s="54" t="s">
        <v>245</v>
      </c>
      <c r="C24" s="58">
        <v>32323500</v>
      </c>
      <c r="D24" s="49">
        <v>600000</v>
      </c>
      <c r="E24" s="50" t="s">
        <v>131</v>
      </c>
      <c r="F24" s="57">
        <v>512241</v>
      </c>
      <c r="G24" s="52" t="s">
        <v>95</v>
      </c>
      <c r="H24" s="59" t="s">
        <v>202</v>
      </c>
      <c r="I24" s="52" t="s">
        <v>200</v>
      </c>
      <c r="J24" s="52" t="s">
        <v>196</v>
      </c>
      <c r="K24" s="255"/>
      <c r="O24" s="6"/>
      <c r="P24" s="6"/>
    </row>
    <row r="25" spans="1:11" ht="28.5">
      <c r="A25" s="46" t="s">
        <v>17</v>
      </c>
      <c r="B25" s="54" t="s">
        <v>88</v>
      </c>
      <c r="C25" s="58">
        <v>42512200</v>
      </c>
      <c r="D25" s="49">
        <v>4000000</v>
      </c>
      <c r="E25" s="50" t="s">
        <v>131</v>
      </c>
      <c r="F25" s="57">
        <v>512251</v>
      </c>
      <c r="G25" s="52" t="s">
        <v>95</v>
      </c>
      <c r="H25" s="59" t="s">
        <v>192</v>
      </c>
      <c r="I25" s="52" t="s">
        <v>190</v>
      </c>
      <c r="J25" s="52" t="s">
        <v>202</v>
      </c>
      <c r="K25" s="255"/>
    </row>
    <row r="26" spans="1:11" ht="28.5">
      <c r="A26" s="53" t="s">
        <v>227</v>
      </c>
      <c r="B26" s="54" t="s">
        <v>168</v>
      </c>
      <c r="C26" s="55" t="s">
        <v>237</v>
      </c>
      <c r="D26" s="49">
        <v>15000000</v>
      </c>
      <c r="E26" s="50" t="s">
        <v>131</v>
      </c>
      <c r="F26" s="57">
        <v>512221</v>
      </c>
      <c r="G26" s="52" t="s">
        <v>69</v>
      </c>
      <c r="H26" s="59" t="s">
        <v>204</v>
      </c>
      <c r="I26" s="52" t="s">
        <v>190</v>
      </c>
      <c r="J26" s="52" t="s">
        <v>196</v>
      </c>
      <c r="K26" s="255"/>
    </row>
    <row r="27" spans="1:11" ht="28.5">
      <c r="A27" s="46" t="s">
        <v>54</v>
      </c>
      <c r="B27" s="54" t="s">
        <v>152</v>
      </c>
      <c r="C27" s="55">
        <v>30230000</v>
      </c>
      <c r="D27" s="49">
        <v>3500000</v>
      </c>
      <c r="E27" s="50" t="s">
        <v>131</v>
      </c>
      <c r="F27" s="57">
        <v>512221</v>
      </c>
      <c r="G27" s="52" t="s">
        <v>95</v>
      </c>
      <c r="H27" s="59" t="s">
        <v>192</v>
      </c>
      <c r="I27" s="52" t="s">
        <v>187</v>
      </c>
      <c r="J27" s="52" t="s">
        <v>196</v>
      </c>
      <c r="K27" s="255"/>
    </row>
    <row r="28" spans="1:11" ht="14.25">
      <c r="A28" s="53" t="s">
        <v>55</v>
      </c>
      <c r="B28" s="54" t="s">
        <v>153</v>
      </c>
      <c r="C28" s="55">
        <v>72910000</v>
      </c>
      <c r="D28" s="49">
        <v>6000000</v>
      </c>
      <c r="E28" s="50" t="s">
        <v>131</v>
      </c>
      <c r="F28" s="57">
        <v>512221</v>
      </c>
      <c r="G28" s="52" t="s">
        <v>69</v>
      </c>
      <c r="H28" s="59" t="s">
        <v>204</v>
      </c>
      <c r="I28" s="52" t="s">
        <v>190</v>
      </c>
      <c r="J28" s="52" t="s">
        <v>196</v>
      </c>
      <c r="K28" s="255"/>
    </row>
    <row r="29" spans="1:11" ht="28.5">
      <c r="A29" s="53" t="s">
        <v>56</v>
      </c>
      <c r="B29" s="54" t="s">
        <v>154</v>
      </c>
      <c r="C29" s="58">
        <v>30216130</v>
      </c>
      <c r="D29" s="49">
        <v>1500000</v>
      </c>
      <c r="E29" s="50" t="s">
        <v>131</v>
      </c>
      <c r="F29" s="57">
        <v>512221</v>
      </c>
      <c r="G29" s="52" t="s">
        <v>95</v>
      </c>
      <c r="H29" s="59" t="s">
        <v>190</v>
      </c>
      <c r="I29" s="52" t="s">
        <v>202</v>
      </c>
      <c r="J29" s="52" t="s">
        <v>196</v>
      </c>
      <c r="K29" s="255"/>
    </row>
    <row r="30" spans="1:16" ht="28.5">
      <c r="A30" s="53" t="s">
        <v>57</v>
      </c>
      <c r="B30" s="54" t="s">
        <v>142</v>
      </c>
      <c r="C30" s="55">
        <v>30237120</v>
      </c>
      <c r="D30" s="49">
        <v>900000</v>
      </c>
      <c r="E30" s="50" t="s">
        <v>131</v>
      </c>
      <c r="F30" s="57">
        <v>512232</v>
      </c>
      <c r="G30" s="52" t="s">
        <v>95</v>
      </c>
      <c r="H30" s="52" t="s">
        <v>200</v>
      </c>
      <c r="I30" s="52" t="s">
        <v>184</v>
      </c>
      <c r="J30" s="52" t="s">
        <v>196</v>
      </c>
      <c r="K30" s="256"/>
      <c r="O30" s="6"/>
      <c r="P30" s="6"/>
    </row>
    <row r="31" spans="1:11" ht="14.25">
      <c r="A31" s="217"/>
      <c r="B31" s="218"/>
      <c r="C31" s="218"/>
      <c r="D31" s="219"/>
      <c r="E31" s="219"/>
      <c r="F31" s="218"/>
      <c r="G31" s="218"/>
      <c r="H31" s="218"/>
      <c r="I31" s="218"/>
      <c r="J31" s="218"/>
      <c r="K31" s="220"/>
    </row>
    <row r="32" spans="1:16" ht="15">
      <c r="A32" s="153" t="s">
        <v>33</v>
      </c>
      <c r="B32" s="201" t="s">
        <v>51</v>
      </c>
      <c r="C32" s="185"/>
      <c r="D32" s="40">
        <f>D33+D34</f>
        <v>6903500</v>
      </c>
      <c r="E32" s="41"/>
      <c r="F32" s="263">
        <v>515000</v>
      </c>
      <c r="G32" s="241"/>
      <c r="H32" s="241"/>
      <c r="I32" s="241"/>
      <c r="J32" s="244"/>
      <c r="K32" s="279" t="s">
        <v>226</v>
      </c>
      <c r="O32" s="6"/>
      <c r="P32" s="6"/>
    </row>
    <row r="33" spans="1:16" ht="15">
      <c r="A33" s="154"/>
      <c r="B33" s="202"/>
      <c r="C33" s="186"/>
      <c r="D33" s="65">
        <f>D36+D38+D39+D40</f>
        <v>3903500</v>
      </c>
      <c r="E33" s="66" t="s">
        <v>132</v>
      </c>
      <c r="F33" s="264"/>
      <c r="G33" s="242"/>
      <c r="H33" s="242"/>
      <c r="I33" s="242"/>
      <c r="J33" s="245"/>
      <c r="K33" s="280"/>
      <c r="O33" s="6"/>
      <c r="P33" s="6"/>
    </row>
    <row r="34" spans="1:16" ht="15">
      <c r="A34" s="155"/>
      <c r="B34" s="203"/>
      <c r="C34" s="253"/>
      <c r="D34" s="68">
        <f>D37</f>
        <v>3000000</v>
      </c>
      <c r="E34" s="69" t="s">
        <v>216</v>
      </c>
      <c r="F34" s="265"/>
      <c r="G34" s="243"/>
      <c r="H34" s="243"/>
      <c r="I34" s="243"/>
      <c r="J34" s="246"/>
      <c r="K34" s="280"/>
      <c r="O34" s="6"/>
      <c r="P34" s="6"/>
    </row>
    <row r="35" spans="1:16" ht="15">
      <c r="A35" s="204" t="s">
        <v>18</v>
      </c>
      <c r="B35" s="193" t="s">
        <v>240</v>
      </c>
      <c r="C35" s="162">
        <v>48760000</v>
      </c>
      <c r="D35" s="71">
        <v>3000000</v>
      </c>
      <c r="E35" s="72"/>
      <c r="F35" s="250">
        <v>515111</v>
      </c>
      <c r="G35" s="241" t="s">
        <v>95</v>
      </c>
      <c r="H35" s="241" t="s">
        <v>200</v>
      </c>
      <c r="I35" s="43" t="s">
        <v>184</v>
      </c>
      <c r="J35" s="135" t="s">
        <v>185</v>
      </c>
      <c r="K35" s="280"/>
      <c r="O35" s="6"/>
      <c r="P35" s="6"/>
    </row>
    <row r="36" spans="1:16" ht="15">
      <c r="A36" s="205"/>
      <c r="B36" s="194"/>
      <c r="C36" s="163"/>
      <c r="D36" s="73">
        <f>D35/12*0</f>
        <v>0</v>
      </c>
      <c r="E36" s="72" t="s">
        <v>131</v>
      </c>
      <c r="F36" s="251"/>
      <c r="G36" s="242"/>
      <c r="H36" s="242"/>
      <c r="I36" s="67"/>
      <c r="J36" s="136"/>
      <c r="K36" s="280"/>
      <c r="O36" s="6"/>
      <c r="P36" s="6"/>
    </row>
    <row r="37" spans="1:16" ht="15">
      <c r="A37" s="206"/>
      <c r="B37" s="195"/>
      <c r="C37" s="164"/>
      <c r="D37" s="74">
        <f>D35/12*12</f>
        <v>3000000</v>
      </c>
      <c r="E37" s="75" t="s">
        <v>215</v>
      </c>
      <c r="F37" s="252"/>
      <c r="G37" s="243"/>
      <c r="H37" s="243"/>
      <c r="I37" s="70"/>
      <c r="J37" s="137"/>
      <c r="K37" s="280"/>
      <c r="O37" s="6"/>
      <c r="P37" s="6"/>
    </row>
    <row r="38" spans="1:16" ht="30.75" customHeight="1">
      <c r="A38" s="53" t="s">
        <v>19</v>
      </c>
      <c r="B38" s="76" t="s">
        <v>156</v>
      </c>
      <c r="C38" s="77">
        <v>48400000</v>
      </c>
      <c r="D38" s="71">
        <v>1000000</v>
      </c>
      <c r="E38" s="72" t="s">
        <v>131</v>
      </c>
      <c r="F38" s="57">
        <v>515111</v>
      </c>
      <c r="G38" s="52" t="s">
        <v>95</v>
      </c>
      <c r="H38" s="52" t="s">
        <v>187</v>
      </c>
      <c r="I38" s="52" t="s">
        <v>193</v>
      </c>
      <c r="J38" s="78" t="s">
        <v>196</v>
      </c>
      <c r="K38" s="280"/>
      <c r="O38" s="6"/>
      <c r="P38" s="6"/>
    </row>
    <row r="39" spans="1:16" ht="33.75" customHeight="1">
      <c r="A39" s="79" t="s">
        <v>20</v>
      </c>
      <c r="B39" s="76" t="s">
        <v>157</v>
      </c>
      <c r="C39" s="77">
        <v>32420000</v>
      </c>
      <c r="D39" s="56">
        <v>1983500</v>
      </c>
      <c r="E39" s="50" t="s">
        <v>131</v>
      </c>
      <c r="F39" s="80">
        <v>515192</v>
      </c>
      <c r="G39" s="52" t="s">
        <v>95</v>
      </c>
      <c r="H39" s="52" t="s">
        <v>187</v>
      </c>
      <c r="I39" s="52" t="s">
        <v>193</v>
      </c>
      <c r="J39" s="78" t="s">
        <v>196</v>
      </c>
      <c r="K39" s="280"/>
      <c r="O39" s="6"/>
      <c r="P39" s="6"/>
    </row>
    <row r="40" spans="1:16" ht="30.75" customHeight="1">
      <c r="A40" s="53" t="s">
        <v>21</v>
      </c>
      <c r="B40" s="54" t="s">
        <v>164</v>
      </c>
      <c r="C40" s="55">
        <v>32420000</v>
      </c>
      <c r="D40" s="49">
        <v>920000</v>
      </c>
      <c r="E40" s="50" t="s">
        <v>131</v>
      </c>
      <c r="F40" s="77">
        <v>515192</v>
      </c>
      <c r="G40" s="81" t="s">
        <v>95</v>
      </c>
      <c r="H40" s="52" t="s">
        <v>190</v>
      </c>
      <c r="I40" s="52" t="s">
        <v>202</v>
      </c>
      <c r="J40" s="78" t="s">
        <v>203</v>
      </c>
      <c r="K40" s="281"/>
      <c r="O40" s="6"/>
      <c r="P40" s="6"/>
    </row>
    <row r="41" spans="1:11" ht="14.25">
      <c r="A41" s="60"/>
      <c r="B41" s="61"/>
      <c r="C41" s="61"/>
      <c r="D41" s="62"/>
      <c r="E41" s="62"/>
      <c r="F41" s="61"/>
      <c r="G41" s="61"/>
      <c r="H41" s="61"/>
      <c r="I41" s="61"/>
      <c r="J41" s="61"/>
      <c r="K41" s="63"/>
    </row>
    <row r="42" spans="1:190" s="10" customFormat="1" ht="15">
      <c r="A42" s="153" t="s">
        <v>23</v>
      </c>
      <c r="B42" s="201" t="s">
        <v>22</v>
      </c>
      <c r="C42" s="185"/>
      <c r="D42" s="40">
        <f>D43+D44</f>
        <v>98940000</v>
      </c>
      <c r="E42" s="41"/>
      <c r="F42" s="263">
        <v>426000</v>
      </c>
      <c r="G42" s="187"/>
      <c r="H42" s="187"/>
      <c r="I42" s="187"/>
      <c r="J42" s="177"/>
      <c r="K42" s="286" t="s">
        <v>226</v>
      </c>
      <c r="L42" s="1"/>
      <c r="M42" s="6"/>
      <c r="N42" s="1"/>
      <c r="O42" s="1"/>
      <c r="P42" s="1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</row>
    <row r="43" spans="1:190" s="10" customFormat="1" ht="15">
      <c r="A43" s="154"/>
      <c r="B43" s="202"/>
      <c r="C43" s="186"/>
      <c r="D43" s="65">
        <f>D46+D49+D52+D55+D57+D58+D59</f>
        <v>42825833.33333333</v>
      </c>
      <c r="E43" s="66" t="s">
        <v>132</v>
      </c>
      <c r="F43" s="264"/>
      <c r="G43" s="188"/>
      <c r="H43" s="188"/>
      <c r="I43" s="188"/>
      <c r="J43" s="178"/>
      <c r="K43" s="286"/>
      <c r="L43" s="1"/>
      <c r="M43" s="6"/>
      <c r="N43" s="1"/>
      <c r="O43" s="1"/>
      <c r="P43" s="1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</row>
    <row r="44" spans="1:190" s="10" customFormat="1" ht="15">
      <c r="A44" s="155"/>
      <c r="B44" s="203"/>
      <c r="C44" s="253"/>
      <c r="D44" s="68">
        <f>D47+D50+D53+D56</f>
        <v>56114166.666666664</v>
      </c>
      <c r="E44" s="69" t="s">
        <v>216</v>
      </c>
      <c r="F44" s="265"/>
      <c r="G44" s="189"/>
      <c r="H44" s="189"/>
      <c r="I44" s="189"/>
      <c r="J44" s="179"/>
      <c r="K44" s="286"/>
      <c r="L44" s="1"/>
      <c r="M44" s="6"/>
      <c r="N44" s="1"/>
      <c r="O44" s="1"/>
      <c r="P44" s="1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</row>
    <row r="45" spans="1:190" s="10" customFormat="1" ht="15" customHeight="1">
      <c r="A45" s="204" t="s">
        <v>25</v>
      </c>
      <c r="B45" s="193" t="s">
        <v>72</v>
      </c>
      <c r="C45" s="162">
        <v>30192000</v>
      </c>
      <c r="D45" s="73">
        <v>22465000</v>
      </c>
      <c r="E45" s="72"/>
      <c r="F45" s="250">
        <v>426111</v>
      </c>
      <c r="G45" s="241" t="s">
        <v>69</v>
      </c>
      <c r="H45" s="257" t="s">
        <v>190</v>
      </c>
      <c r="I45" s="241" t="s">
        <v>201</v>
      </c>
      <c r="J45" s="241" t="s">
        <v>191</v>
      </c>
      <c r="K45" s="286"/>
      <c r="L45" s="1"/>
      <c r="M45" s="6"/>
      <c r="N45" s="1"/>
      <c r="O45" s="1"/>
      <c r="P45" s="1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</row>
    <row r="46" spans="1:190" s="10" customFormat="1" ht="15">
      <c r="A46" s="205"/>
      <c r="B46" s="194"/>
      <c r="C46" s="163"/>
      <c r="D46" s="73">
        <f>D45/12*4</f>
        <v>7488333.333333333</v>
      </c>
      <c r="E46" s="72" t="s">
        <v>131</v>
      </c>
      <c r="F46" s="251"/>
      <c r="G46" s="242"/>
      <c r="H46" s="258"/>
      <c r="I46" s="242"/>
      <c r="J46" s="242"/>
      <c r="K46" s="286"/>
      <c r="L46" s="1"/>
      <c r="M46" s="6"/>
      <c r="N46" s="1"/>
      <c r="O46" s="1"/>
      <c r="P46" s="1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</row>
    <row r="47" spans="1:190" s="10" customFormat="1" ht="15">
      <c r="A47" s="206"/>
      <c r="B47" s="195"/>
      <c r="C47" s="164"/>
      <c r="D47" s="73">
        <f>D45/12*8</f>
        <v>14976666.666666666</v>
      </c>
      <c r="E47" s="72" t="s">
        <v>215</v>
      </c>
      <c r="F47" s="252"/>
      <c r="G47" s="243"/>
      <c r="H47" s="259"/>
      <c r="I47" s="243"/>
      <c r="J47" s="243"/>
      <c r="K47" s="286"/>
      <c r="L47" s="1"/>
      <c r="M47" s="6"/>
      <c r="N47" s="1"/>
      <c r="O47" s="1"/>
      <c r="P47" s="1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</row>
    <row r="48" spans="1:11" ht="14.25" customHeight="1">
      <c r="A48" s="204" t="s">
        <v>26</v>
      </c>
      <c r="B48" s="193" t="s">
        <v>59</v>
      </c>
      <c r="C48" s="162" t="s">
        <v>89</v>
      </c>
      <c r="D48" s="85">
        <v>50000000</v>
      </c>
      <c r="E48" s="86"/>
      <c r="F48" s="250">
        <v>426111</v>
      </c>
      <c r="G48" s="241" t="s">
        <v>69</v>
      </c>
      <c r="H48" s="257" t="s">
        <v>190</v>
      </c>
      <c r="I48" s="241" t="s">
        <v>183</v>
      </c>
      <c r="J48" s="241" t="s">
        <v>191</v>
      </c>
      <c r="K48" s="286"/>
    </row>
    <row r="49" spans="1:11" ht="14.25" customHeight="1">
      <c r="A49" s="205"/>
      <c r="B49" s="194"/>
      <c r="C49" s="163"/>
      <c r="D49" s="73">
        <f>D48/12*4</f>
        <v>16666666.666666666</v>
      </c>
      <c r="E49" s="72" t="s">
        <v>131</v>
      </c>
      <c r="F49" s="251"/>
      <c r="G49" s="242"/>
      <c r="H49" s="258"/>
      <c r="I49" s="242"/>
      <c r="J49" s="242"/>
      <c r="K49" s="286"/>
    </row>
    <row r="50" spans="1:11" ht="14.25" customHeight="1">
      <c r="A50" s="206"/>
      <c r="B50" s="195"/>
      <c r="C50" s="164"/>
      <c r="D50" s="73">
        <f>D48/12*8</f>
        <v>33333333.333333332</v>
      </c>
      <c r="E50" s="72" t="s">
        <v>215</v>
      </c>
      <c r="F50" s="252"/>
      <c r="G50" s="243"/>
      <c r="H50" s="259"/>
      <c r="I50" s="243"/>
      <c r="J50" s="243"/>
      <c r="K50" s="286"/>
    </row>
    <row r="51" spans="1:11" ht="14.25" customHeight="1">
      <c r="A51" s="204" t="s">
        <v>27</v>
      </c>
      <c r="B51" s="193" t="s">
        <v>74</v>
      </c>
      <c r="C51" s="196" t="s">
        <v>73</v>
      </c>
      <c r="D51" s="85">
        <v>13275000</v>
      </c>
      <c r="E51" s="86"/>
      <c r="F51" s="250">
        <v>426411</v>
      </c>
      <c r="G51" s="241" t="s">
        <v>69</v>
      </c>
      <c r="H51" s="241" t="s">
        <v>192</v>
      </c>
      <c r="I51" s="241" t="s">
        <v>193</v>
      </c>
      <c r="J51" s="241" t="s">
        <v>194</v>
      </c>
      <c r="K51" s="286"/>
    </row>
    <row r="52" spans="1:11" ht="14.25" customHeight="1">
      <c r="A52" s="205"/>
      <c r="B52" s="194"/>
      <c r="C52" s="197"/>
      <c r="D52" s="73">
        <f>D51/12*6</f>
        <v>6637500</v>
      </c>
      <c r="E52" s="72" t="s">
        <v>131</v>
      </c>
      <c r="F52" s="251"/>
      <c r="G52" s="242"/>
      <c r="H52" s="242"/>
      <c r="I52" s="242"/>
      <c r="J52" s="242"/>
      <c r="K52" s="286"/>
    </row>
    <row r="53" spans="1:11" ht="14.25" customHeight="1">
      <c r="A53" s="206"/>
      <c r="B53" s="195"/>
      <c r="C53" s="198"/>
      <c r="D53" s="73">
        <f>D51/12*6</f>
        <v>6637500</v>
      </c>
      <c r="E53" s="72" t="s">
        <v>215</v>
      </c>
      <c r="F53" s="252"/>
      <c r="G53" s="243"/>
      <c r="H53" s="243"/>
      <c r="I53" s="243"/>
      <c r="J53" s="243"/>
      <c r="K53" s="286"/>
    </row>
    <row r="54" spans="1:11" ht="14.25">
      <c r="A54" s="204" t="s">
        <v>28</v>
      </c>
      <c r="B54" s="193" t="s">
        <v>60</v>
      </c>
      <c r="C54" s="162" t="s">
        <v>90</v>
      </c>
      <c r="D54" s="87">
        <v>2000000</v>
      </c>
      <c r="E54" s="86"/>
      <c r="F54" s="250">
        <v>426811</v>
      </c>
      <c r="G54" s="241" t="s">
        <v>95</v>
      </c>
      <c r="H54" s="257" t="s">
        <v>190</v>
      </c>
      <c r="I54" s="241" t="s">
        <v>241</v>
      </c>
      <c r="J54" s="241" t="s">
        <v>203</v>
      </c>
      <c r="K54" s="286"/>
    </row>
    <row r="55" spans="1:11" ht="21" customHeight="1">
      <c r="A55" s="205"/>
      <c r="B55" s="194"/>
      <c r="C55" s="163"/>
      <c r="D55" s="73">
        <f>D54/12*5</f>
        <v>833333.3333333333</v>
      </c>
      <c r="E55" s="72" t="s">
        <v>131</v>
      </c>
      <c r="F55" s="251"/>
      <c r="G55" s="242"/>
      <c r="H55" s="258"/>
      <c r="I55" s="242"/>
      <c r="J55" s="242"/>
      <c r="K55" s="286"/>
    </row>
    <row r="56" spans="1:11" ht="21" customHeight="1">
      <c r="A56" s="206"/>
      <c r="B56" s="195"/>
      <c r="C56" s="164"/>
      <c r="D56" s="74">
        <f>D54/12*7</f>
        <v>1166666.6666666665</v>
      </c>
      <c r="E56" s="75" t="s">
        <v>215</v>
      </c>
      <c r="F56" s="252"/>
      <c r="G56" s="243"/>
      <c r="H56" s="259"/>
      <c r="I56" s="243"/>
      <c r="J56" s="243"/>
      <c r="K56" s="286"/>
    </row>
    <row r="57" spans="1:11" ht="42.75">
      <c r="A57" s="53" t="s">
        <v>29</v>
      </c>
      <c r="B57" s="54" t="s">
        <v>103</v>
      </c>
      <c r="C57" s="55" t="s">
        <v>121</v>
      </c>
      <c r="D57" s="88">
        <v>5000000</v>
      </c>
      <c r="E57" s="75" t="s">
        <v>131</v>
      </c>
      <c r="F57" s="81">
        <v>426911</v>
      </c>
      <c r="G57" s="52" t="s">
        <v>95</v>
      </c>
      <c r="H57" s="89" t="s">
        <v>192</v>
      </c>
      <c r="I57" s="89" t="s">
        <v>190</v>
      </c>
      <c r="J57" s="89" t="s">
        <v>196</v>
      </c>
      <c r="K57" s="286"/>
    </row>
    <row r="58" spans="1:11" ht="28.5">
      <c r="A58" s="53" t="s">
        <v>34</v>
      </c>
      <c r="B58" s="54" t="s">
        <v>148</v>
      </c>
      <c r="C58" s="58">
        <v>30216130</v>
      </c>
      <c r="D58" s="49">
        <v>2000000</v>
      </c>
      <c r="E58" s="50" t="s">
        <v>151</v>
      </c>
      <c r="F58" s="90">
        <v>426913</v>
      </c>
      <c r="G58" s="52" t="s">
        <v>95</v>
      </c>
      <c r="H58" s="91" t="s">
        <v>190</v>
      </c>
      <c r="I58" s="89" t="s">
        <v>202</v>
      </c>
      <c r="J58" s="89" t="s">
        <v>196</v>
      </c>
      <c r="K58" s="286"/>
    </row>
    <row r="59" spans="1:11" ht="48" customHeight="1">
      <c r="A59" s="53" t="s">
        <v>49</v>
      </c>
      <c r="B59" s="54" t="s">
        <v>61</v>
      </c>
      <c r="C59" s="58">
        <v>30237000</v>
      </c>
      <c r="D59" s="49">
        <v>4200000</v>
      </c>
      <c r="E59" s="50" t="s">
        <v>131</v>
      </c>
      <c r="F59" s="81">
        <v>426911</v>
      </c>
      <c r="G59" s="52" t="s">
        <v>95</v>
      </c>
      <c r="H59" s="91" t="s">
        <v>190</v>
      </c>
      <c r="I59" s="89" t="s">
        <v>202</v>
      </c>
      <c r="J59" s="89" t="s">
        <v>196</v>
      </c>
      <c r="K59" s="286"/>
    </row>
    <row r="60" spans="1:11" ht="15">
      <c r="A60" s="282"/>
      <c r="B60" s="283"/>
      <c r="C60" s="283"/>
      <c r="D60" s="284"/>
      <c r="E60" s="284"/>
      <c r="F60" s="283"/>
      <c r="G60" s="283"/>
      <c r="H60" s="283"/>
      <c r="I60" s="283"/>
      <c r="J60" s="283"/>
      <c r="K60" s="285"/>
    </row>
    <row r="61" spans="1:190" s="12" customFormat="1" ht="18.75" customHeight="1">
      <c r="A61" s="37" t="s">
        <v>48</v>
      </c>
      <c r="B61" s="38" t="s">
        <v>24</v>
      </c>
      <c r="C61" s="92"/>
      <c r="D61" s="93">
        <f>D62+D63+D64</f>
        <v>7768000</v>
      </c>
      <c r="E61" s="94" t="s">
        <v>132</v>
      </c>
      <c r="F61" s="95">
        <v>421001</v>
      </c>
      <c r="G61" s="82"/>
      <c r="H61" s="82"/>
      <c r="I61" s="82"/>
      <c r="J61" s="83"/>
      <c r="K61" s="175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</row>
    <row r="62" spans="1:11" ht="28.5">
      <c r="A62" s="53" t="s">
        <v>35</v>
      </c>
      <c r="B62" s="54" t="s">
        <v>78</v>
      </c>
      <c r="C62" s="60" t="s">
        <v>75</v>
      </c>
      <c r="D62" s="88">
        <v>1800000</v>
      </c>
      <c r="E62" s="96" t="s">
        <v>131</v>
      </c>
      <c r="F62" s="81">
        <v>421222</v>
      </c>
      <c r="G62" s="81" t="s">
        <v>95</v>
      </c>
      <c r="H62" s="81" t="s">
        <v>183</v>
      </c>
      <c r="I62" s="81" t="s">
        <v>195</v>
      </c>
      <c r="J62" s="81" t="s">
        <v>184</v>
      </c>
      <c r="K62" s="175"/>
    </row>
    <row r="63" spans="1:11" ht="29.25" customHeight="1">
      <c r="A63" s="53" t="s">
        <v>36</v>
      </c>
      <c r="B63" s="54" t="s">
        <v>79</v>
      </c>
      <c r="C63" s="60" t="s">
        <v>76</v>
      </c>
      <c r="D63" s="49">
        <v>716000</v>
      </c>
      <c r="E63" s="97" t="s">
        <v>131</v>
      </c>
      <c r="F63" s="81">
        <v>421223</v>
      </c>
      <c r="G63" s="81" t="s">
        <v>95</v>
      </c>
      <c r="H63" s="81" t="s">
        <v>183</v>
      </c>
      <c r="I63" s="81" t="s">
        <v>195</v>
      </c>
      <c r="J63" s="81" t="s">
        <v>184</v>
      </c>
      <c r="K63" s="175"/>
    </row>
    <row r="64" spans="1:190" s="2" customFormat="1" ht="14.25">
      <c r="A64" s="53" t="s">
        <v>37</v>
      </c>
      <c r="B64" s="47" t="s">
        <v>80</v>
      </c>
      <c r="C64" s="28" t="s">
        <v>77</v>
      </c>
      <c r="D64" s="98">
        <v>5252000</v>
      </c>
      <c r="E64" s="96" t="s">
        <v>131</v>
      </c>
      <c r="F64" s="99">
        <v>421224</v>
      </c>
      <c r="G64" s="31" t="s">
        <v>69</v>
      </c>
      <c r="H64" s="89" t="s">
        <v>187</v>
      </c>
      <c r="I64" s="89" t="s">
        <v>202</v>
      </c>
      <c r="J64" s="89" t="s">
        <v>202</v>
      </c>
      <c r="K64" s="17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</row>
    <row r="65" spans="1:11" ht="14.25">
      <c r="A65" s="217"/>
      <c r="B65" s="218"/>
      <c r="C65" s="218"/>
      <c r="D65" s="219"/>
      <c r="E65" s="219"/>
      <c r="F65" s="218"/>
      <c r="G65" s="218"/>
      <c r="H65" s="218"/>
      <c r="I65" s="218"/>
      <c r="J65" s="218"/>
      <c r="K65" s="220"/>
    </row>
    <row r="66" spans="1:11" ht="15" customHeight="1">
      <c r="A66" s="153" t="s">
        <v>52</v>
      </c>
      <c r="B66" s="190" t="s">
        <v>93</v>
      </c>
      <c r="C66" s="180"/>
      <c r="D66" s="40">
        <f>D67+D68</f>
        <v>685000000.0000001</v>
      </c>
      <c r="E66" s="41"/>
      <c r="F66" s="180">
        <v>471212</v>
      </c>
      <c r="G66" s="187"/>
      <c r="H66" s="187"/>
      <c r="I66" s="187"/>
      <c r="J66" s="177"/>
      <c r="K66" s="177"/>
    </row>
    <row r="67" spans="1:11" ht="15">
      <c r="A67" s="154"/>
      <c r="B67" s="191"/>
      <c r="C67" s="181"/>
      <c r="D67" s="65">
        <f>D70</f>
        <v>57083333.333333336</v>
      </c>
      <c r="E67" s="66" t="s">
        <v>132</v>
      </c>
      <c r="F67" s="181"/>
      <c r="G67" s="188"/>
      <c r="H67" s="188"/>
      <c r="I67" s="188"/>
      <c r="J67" s="178"/>
      <c r="K67" s="178"/>
    </row>
    <row r="68" spans="1:11" ht="15">
      <c r="A68" s="155"/>
      <c r="B68" s="192"/>
      <c r="C68" s="182"/>
      <c r="D68" s="65">
        <f>D71</f>
        <v>627916666.6666667</v>
      </c>
      <c r="E68" s="66" t="s">
        <v>216</v>
      </c>
      <c r="F68" s="182"/>
      <c r="G68" s="189"/>
      <c r="H68" s="189"/>
      <c r="I68" s="189"/>
      <c r="J68" s="179"/>
      <c r="K68" s="179"/>
    </row>
    <row r="69" spans="1:15" ht="27" customHeight="1">
      <c r="A69" s="204" t="s">
        <v>53</v>
      </c>
      <c r="B69" s="227" t="s">
        <v>118</v>
      </c>
      <c r="C69" s="224" t="s">
        <v>87</v>
      </c>
      <c r="D69" s="85">
        <v>685000000</v>
      </c>
      <c r="E69" s="86"/>
      <c r="F69" s="272">
        <v>471212</v>
      </c>
      <c r="G69" s="147" t="s">
        <v>69</v>
      </c>
      <c r="H69" s="147" t="s">
        <v>183</v>
      </c>
      <c r="I69" s="147" t="s">
        <v>184</v>
      </c>
      <c r="J69" s="147" t="s">
        <v>185</v>
      </c>
      <c r="K69" s="174" t="s">
        <v>226</v>
      </c>
      <c r="O69" s="6"/>
    </row>
    <row r="70" spans="1:15" ht="27" customHeight="1">
      <c r="A70" s="205"/>
      <c r="B70" s="228"/>
      <c r="C70" s="225"/>
      <c r="D70" s="73">
        <f>D69/12*1</f>
        <v>57083333.333333336</v>
      </c>
      <c r="E70" s="72" t="s">
        <v>131</v>
      </c>
      <c r="F70" s="273"/>
      <c r="G70" s="148"/>
      <c r="H70" s="148"/>
      <c r="I70" s="148"/>
      <c r="J70" s="148"/>
      <c r="K70" s="175"/>
      <c r="O70" s="6"/>
    </row>
    <row r="71" spans="1:15" ht="27" customHeight="1">
      <c r="A71" s="206"/>
      <c r="B71" s="229"/>
      <c r="C71" s="226"/>
      <c r="D71" s="74">
        <f>D69/12*11</f>
        <v>627916666.6666667</v>
      </c>
      <c r="E71" s="75" t="s">
        <v>215</v>
      </c>
      <c r="F71" s="274"/>
      <c r="G71" s="149"/>
      <c r="H71" s="149"/>
      <c r="I71" s="149"/>
      <c r="J71" s="149"/>
      <c r="K71" s="176"/>
      <c r="O71" s="6"/>
    </row>
    <row r="72" spans="1:11" ht="14.25">
      <c r="A72" s="217"/>
      <c r="B72" s="218"/>
      <c r="C72" s="218"/>
      <c r="D72" s="218"/>
      <c r="E72" s="218"/>
      <c r="F72" s="218"/>
      <c r="G72" s="218"/>
      <c r="H72" s="218"/>
      <c r="I72" s="218"/>
      <c r="J72" s="218"/>
      <c r="K72" s="220"/>
    </row>
    <row r="73" spans="1:190" s="13" customFormat="1" ht="15">
      <c r="A73" s="159"/>
      <c r="B73" s="141" t="s">
        <v>30</v>
      </c>
      <c r="C73" s="156"/>
      <c r="D73" s="103">
        <f>D74+D75+D76+D77+D78</f>
        <v>875089144.4999999</v>
      </c>
      <c r="E73" s="29"/>
      <c r="F73" s="141"/>
      <c r="G73" s="141"/>
      <c r="H73" s="141"/>
      <c r="I73" s="141"/>
      <c r="J73" s="141"/>
      <c r="K73" s="183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</row>
    <row r="74" spans="1:190" s="13" customFormat="1" ht="15">
      <c r="A74" s="160"/>
      <c r="B74" s="142"/>
      <c r="C74" s="157"/>
      <c r="D74" s="36">
        <f>D81+D119+D160+D188+D195+D202</f>
        <v>387162788.375</v>
      </c>
      <c r="E74" s="32" t="s">
        <v>130</v>
      </c>
      <c r="F74" s="142"/>
      <c r="G74" s="142"/>
      <c r="H74" s="142"/>
      <c r="I74" s="142"/>
      <c r="J74" s="142"/>
      <c r="K74" s="184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</row>
    <row r="75" spans="1:190" s="13" customFormat="1" ht="15">
      <c r="A75" s="160"/>
      <c r="B75" s="142"/>
      <c r="C75" s="157"/>
      <c r="D75" s="36">
        <f>D82+D120+D161+D189+D196+D203</f>
        <v>363750522.7916666</v>
      </c>
      <c r="E75" s="32" t="s">
        <v>228</v>
      </c>
      <c r="F75" s="142"/>
      <c r="G75" s="142"/>
      <c r="H75" s="142"/>
      <c r="I75" s="142"/>
      <c r="J75" s="142"/>
      <c r="K75" s="184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</row>
    <row r="76" spans="1:190" s="13" customFormat="1" ht="15">
      <c r="A76" s="160"/>
      <c r="B76" s="142"/>
      <c r="C76" s="157"/>
      <c r="D76" s="36">
        <f>D83+D121+D162</f>
        <v>108636666.66666667</v>
      </c>
      <c r="E76" s="32" t="s">
        <v>229</v>
      </c>
      <c r="F76" s="142"/>
      <c r="G76" s="142"/>
      <c r="H76" s="142"/>
      <c r="I76" s="142"/>
      <c r="J76" s="142"/>
      <c r="K76" s="184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</row>
    <row r="77" spans="1:190" s="13" customFormat="1" ht="15">
      <c r="A77" s="160"/>
      <c r="B77" s="142"/>
      <c r="C77" s="157"/>
      <c r="D77" s="36">
        <f>D122</f>
        <v>14939166.666666666</v>
      </c>
      <c r="E77" s="32" t="s">
        <v>246</v>
      </c>
      <c r="F77" s="142"/>
      <c r="G77" s="142"/>
      <c r="H77" s="142"/>
      <c r="I77" s="142"/>
      <c r="J77" s="142"/>
      <c r="K77" s="184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</row>
    <row r="78" spans="1:190" s="13" customFormat="1" ht="15">
      <c r="A78" s="161"/>
      <c r="B78" s="143"/>
      <c r="C78" s="158"/>
      <c r="D78" s="105">
        <f>D123</f>
        <v>600000</v>
      </c>
      <c r="E78" s="34" t="s">
        <v>249</v>
      </c>
      <c r="F78" s="143"/>
      <c r="G78" s="143"/>
      <c r="H78" s="143"/>
      <c r="I78" s="143"/>
      <c r="J78" s="143"/>
      <c r="K78" s="104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</row>
    <row r="79" spans="1:190" s="13" customFormat="1" ht="15">
      <c r="A79" s="165"/>
      <c r="B79" s="166"/>
      <c r="C79" s="166"/>
      <c r="D79" s="166"/>
      <c r="E79" s="166"/>
      <c r="F79" s="166"/>
      <c r="G79" s="166"/>
      <c r="H79" s="166"/>
      <c r="I79" s="166"/>
      <c r="J79" s="166"/>
      <c r="K79" s="167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</row>
    <row r="80" spans="1:190" s="10" customFormat="1" ht="15">
      <c r="A80" s="153" t="s">
        <v>31</v>
      </c>
      <c r="B80" s="260" t="s">
        <v>123</v>
      </c>
      <c r="C80" s="260"/>
      <c r="D80" s="40">
        <f>D81+D82+D83</f>
        <v>14969999.999999998</v>
      </c>
      <c r="E80" s="41"/>
      <c r="F80" s="199">
        <v>425000</v>
      </c>
      <c r="G80" s="144"/>
      <c r="H80" s="144"/>
      <c r="I80" s="144"/>
      <c r="J80" s="144"/>
      <c r="K80" s="147" t="s">
        <v>254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</row>
    <row r="81" spans="1:190" s="10" customFormat="1" ht="15">
      <c r="A81" s="154"/>
      <c r="B81" s="261"/>
      <c r="C81" s="261"/>
      <c r="D81" s="65">
        <f>D86+D92</f>
        <v>791666.6666666666</v>
      </c>
      <c r="E81" s="66" t="s">
        <v>132</v>
      </c>
      <c r="F81" s="200"/>
      <c r="G81" s="145"/>
      <c r="H81" s="145"/>
      <c r="I81" s="145"/>
      <c r="J81" s="145"/>
      <c r="K81" s="148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</row>
    <row r="82" spans="1:190" s="10" customFormat="1" ht="15">
      <c r="A82" s="154"/>
      <c r="B82" s="261"/>
      <c r="C82" s="261"/>
      <c r="D82" s="65">
        <f>D87+D93</f>
        <v>13998333.333333332</v>
      </c>
      <c r="E82" s="66" t="s">
        <v>216</v>
      </c>
      <c r="F82" s="200"/>
      <c r="G82" s="145"/>
      <c r="H82" s="145"/>
      <c r="I82" s="145"/>
      <c r="J82" s="145"/>
      <c r="K82" s="148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</row>
    <row r="83" spans="1:190" s="10" customFormat="1" ht="15">
      <c r="A83" s="155"/>
      <c r="B83" s="262"/>
      <c r="C83" s="262"/>
      <c r="D83" s="68">
        <f>D94</f>
        <v>180000</v>
      </c>
      <c r="E83" s="69" t="s">
        <v>221</v>
      </c>
      <c r="F83" s="230"/>
      <c r="G83" s="146"/>
      <c r="H83" s="146"/>
      <c r="I83" s="146"/>
      <c r="J83" s="146"/>
      <c r="K83" s="148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</row>
    <row r="84" spans="1:190" s="10" customFormat="1" ht="15">
      <c r="A84" s="275"/>
      <c r="B84" s="276"/>
      <c r="C84" s="276"/>
      <c r="D84" s="277"/>
      <c r="E84" s="277"/>
      <c r="F84" s="276"/>
      <c r="G84" s="276"/>
      <c r="H84" s="276"/>
      <c r="I84" s="276"/>
      <c r="J84" s="278"/>
      <c r="K84" s="148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</row>
    <row r="85" spans="1:190" s="10" customFormat="1" ht="15" customHeight="1">
      <c r="A85" s="153" t="s">
        <v>11</v>
      </c>
      <c r="B85" s="144" t="s">
        <v>124</v>
      </c>
      <c r="C85" s="185"/>
      <c r="D85" s="106">
        <f>D86+D87</f>
        <v>60000</v>
      </c>
      <c r="E85" s="107"/>
      <c r="F85" s="199">
        <v>425100</v>
      </c>
      <c r="G85" s="144"/>
      <c r="H85" s="144"/>
      <c r="I85" s="144"/>
      <c r="J85" s="144"/>
      <c r="K85" s="148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</row>
    <row r="86" spans="1:190" s="10" customFormat="1" ht="15">
      <c r="A86" s="154"/>
      <c r="B86" s="145"/>
      <c r="C86" s="186"/>
      <c r="D86" s="108">
        <f>D89</f>
        <v>0</v>
      </c>
      <c r="E86" s="109" t="s">
        <v>131</v>
      </c>
      <c r="F86" s="200"/>
      <c r="G86" s="145"/>
      <c r="H86" s="145"/>
      <c r="I86" s="145"/>
      <c r="J86" s="145"/>
      <c r="K86" s="148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</row>
    <row r="87" spans="1:190" s="10" customFormat="1" ht="15">
      <c r="A87" s="154"/>
      <c r="B87" s="145"/>
      <c r="C87" s="186"/>
      <c r="D87" s="110">
        <f>D90</f>
        <v>60000</v>
      </c>
      <c r="E87" s="111" t="s">
        <v>215</v>
      </c>
      <c r="F87" s="200"/>
      <c r="G87" s="145"/>
      <c r="H87" s="145"/>
      <c r="I87" s="145"/>
      <c r="J87" s="145"/>
      <c r="K87" s="148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</row>
    <row r="88" spans="1:190" s="10" customFormat="1" ht="16.5" customHeight="1">
      <c r="A88" s="204" t="s">
        <v>46</v>
      </c>
      <c r="B88" s="193" t="s">
        <v>106</v>
      </c>
      <c r="C88" s="162">
        <v>50750000</v>
      </c>
      <c r="D88" s="73">
        <v>60000</v>
      </c>
      <c r="E88" s="72"/>
      <c r="F88" s="232">
        <v>425119</v>
      </c>
      <c r="G88" s="147" t="s">
        <v>95</v>
      </c>
      <c r="H88" s="147" t="s">
        <v>195</v>
      </c>
      <c r="I88" s="147" t="s">
        <v>196</v>
      </c>
      <c r="J88" s="147" t="s">
        <v>197</v>
      </c>
      <c r="K88" s="148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</row>
    <row r="89" spans="1:190" s="10" customFormat="1" ht="15">
      <c r="A89" s="205"/>
      <c r="B89" s="194"/>
      <c r="C89" s="163"/>
      <c r="D89" s="73">
        <f>D88/12*0</f>
        <v>0</v>
      </c>
      <c r="E89" s="72" t="s">
        <v>131</v>
      </c>
      <c r="F89" s="233"/>
      <c r="G89" s="148"/>
      <c r="H89" s="148"/>
      <c r="I89" s="148"/>
      <c r="J89" s="148"/>
      <c r="K89" s="148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</row>
    <row r="90" spans="1:190" s="10" customFormat="1" ht="15">
      <c r="A90" s="206"/>
      <c r="B90" s="195"/>
      <c r="C90" s="164"/>
      <c r="D90" s="73">
        <f>D88/12*12</f>
        <v>60000</v>
      </c>
      <c r="E90" s="72" t="s">
        <v>215</v>
      </c>
      <c r="F90" s="240"/>
      <c r="G90" s="149"/>
      <c r="H90" s="149"/>
      <c r="I90" s="149"/>
      <c r="J90" s="149"/>
      <c r="K90" s="148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</row>
    <row r="91" spans="1:190" s="10" customFormat="1" ht="15">
      <c r="A91" s="153" t="s">
        <v>12</v>
      </c>
      <c r="B91" s="144" t="s">
        <v>125</v>
      </c>
      <c r="C91" s="144"/>
      <c r="D91" s="40">
        <f>D92+D93+D94</f>
        <v>14909999.999999998</v>
      </c>
      <c r="E91" s="41"/>
      <c r="F91" s="144">
        <v>425200</v>
      </c>
      <c r="G91" s="144"/>
      <c r="H91" s="144"/>
      <c r="I91" s="144"/>
      <c r="J91" s="144"/>
      <c r="K91" s="148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</row>
    <row r="92" spans="1:190" s="10" customFormat="1" ht="15">
      <c r="A92" s="154"/>
      <c r="B92" s="145"/>
      <c r="C92" s="145"/>
      <c r="D92" s="65">
        <f>D96+D99+D102+D106+D109+D112+D115</f>
        <v>791666.6666666666</v>
      </c>
      <c r="E92" s="66" t="s">
        <v>132</v>
      </c>
      <c r="F92" s="145"/>
      <c r="G92" s="145"/>
      <c r="H92" s="145"/>
      <c r="I92" s="145"/>
      <c r="J92" s="145"/>
      <c r="K92" s="148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</row>
    <row r="93" spans="1:190" s="10" customFormat="1" ht="15">
      <c r="A93" s="154"/>
      <c r="B93" s="145"/>
      <c r="C93" s="145"/>
      <c r="D93" s="65">
        <f>D97+D100+D103+D107+D110+D113+D116</f>
        <v>13938333.333333332</v>
      </c>
      <c r="E93" s="66" t="s">
        <v>216</v>
      </c>
      <c r="F93" s="145"/>
      <c r="G93" s="145"/>
      <c r="H93" s="145"/>
      <c r="I93" s="145"/>
      <c r="J93" s="145"/>
      <c r="K93" s="148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</row>
    <row r="94" spans="1:190" s="10" customFormat="1" ht="15">
      <c r="A94" s="155"/>
      <c r="B94" s="146"/>
      <c r="C94" s="146"/>
      <c r="D94" s="68">
        <f>D104</f>
        <v>180000</v>
      </c>
      <c r="E94" s="69" t="s">
        <v>221</v>
      </c>
      <c r="F94" s="146"/>
      <c r="G94" s="146"/>
      <c r="H94" s="146"/>
      <c r="I94" s="146"/>
      <c r="J94" s="146"/>
      <c r="K94" s="148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</row>
    <row r="95" spans="1:11" ht="14.25">
      <c r="A95" s="204" t="s">
        <v>43</v>
      </c>
      <c r="B95" s="193" t="s">
        <v>119</v>
      </c>
      <c r="C95" s="162">
        <v>34110000</v>
      </c>
      <c r="D95" s="85">
        <v>750000</v>
      </c>
      <c r="E95" s="86"/>
      <c r="F95" s="232">
        <v>425210</v>
      </c>
      <c r="G95" s="147" t="s">
        <v>95</v>
      </c>
      <c r="H95" s="147" t="s">
        <v>192</v>
      </c>
      <c r="I95" s="147" t="s">
        <v>193</v>
      </c>
      <c r="J95" s="147" t="s">
        <v>194</v>
      </c>
      <c r="K95" s="148"/>
    </row>
    <row r="96" spans="1:11" ht="14.25" customHeight="1">
      <c r="A96" s="205"/>
      <c r="B96" s="194"/>
      <c r="C96" s="163"/>
      <c r="D96" s="73">
        <f>D95/12*6</f>
        <v>375000</v>
      </c>
      <c r="E96" s="72" t="s">
        <v>131</v>
      </c>
      <c r="F96" s="233"/>
      <c r="G96" s="148"/>
      <c r="H96" s="148"/>
      <c r="I96" s="148"/>
      <c r="J96" s="148"/>
      <c r="K96" s="148"/>
    </row>
    <row r="97" spans="1:11" ht="14.25" customHeight="1">
      <c r="A97" s="206"/>
      <c r="B97" s="195"/>
      <c r="C97" s="164"/>
      <c r="D97" s="73">
        <f>D95/12*6</f>
        <v>375000</v>
      </c>
      <c r="E97" s="72" t="s">
        <v>215</v>
      </c>
      <c r="F97" s="240"/>
      <c r="G97" s="149"/>
      <c r="H97" s="149"/>
      <c r="I97" s="149"/>
      <c r="J97" s="149"/>
      <c r="K97" s="148"/>
    </row>
    <row r="98" spans="1:11" ht="22.5" customHeight="1">
      <c r="A98" s="266" t="s">
        <v>114</v>
      </c>
      <c r="B98" s="193" t="s">
        <v>58</v>
      </c>
      <c r="C98" s="162">
        <v>50000000</v>
      </c>
      <c r="D98" s="85">
        <v>1300000</v>
      </c>
      <c r="E98" s="86"/>
      <c r="F98" s="232">
        <v>425223</v>
      </c>
      <c r="G98" s="147" t="s">
        <v>95</v>
      </c>
      <c r="H98" s="147" t="s">
        <v>195</v>
      </c>
      <c r="I98" s="147" t="s">
        <v>196</v>
      </c>
      <c r="J98" s="147" t="s">
        <v>197</v>
      </c>
      <c r="K98" s="148"/>
    </row>
    <row r="99" spans="1:11" ht="14.25" customHeight="1">
      <c r="A99" s="267"/>
      <c r="B99" s="194"/>
      <c r="C99" s="163"/>
      <c r="D99" s="71">
        <f>D98/12*0</f>
        <v>0</v>
      </c>
      <c r="E99" s="72" t="s">
        <v>132</v>
      </c>
      <c r="F99" s="233"/>
      <c r="G99" s="148"/>
      <c r="H99" s="148"/>
      <c r="I99" s="148"/>
      <c r="J99" s="148"/>
      <c r="K99" s="148"/>
    </row>
    <row r="100" spans="1:11" ht="14.25" customHeight="1">
      <c r="A100" s="268"/>
      <c r="B100" s="195"/>
      <c r="C100" s="164"/>
      <c r="D100" s="88">
        <f>D98/12*12</f>
        <v>1300000</v>
      </c>
      <c r="E100" s="75" t="s">
        <v>216</v>
      </c>
      <c r="F100" s="240"/>
      <c r="G100" s="149"/>
      <c r="H100" s="149"/>
      <c r="I100" s="149"/>
      <c r="J100" s="149"/>
      <c r="K100" s="148"/>
    </row>
    <row r="101" spans="1:11" ht="14.25" customHeight="1">
      <c r="A101" s="204" t="s">
        <v>115</v>
      </c>
      <c r="B101" s="193" t="s">
        <v>107</v>
      </c>
      <c r="C101" s="147">
        <v>50000000</v>
      </c>
      <c r="D101" s="71">
        <v>2160000</v>
      </c>
      <c r="E101" s="72"/>
      <c r="F101" s="147">
        <v>425222</v>
      </c>
      <c r="G101" s="147" t="s">
        <v>95</v>
      </c>
      <c r="H101" s="147" t="s">
        <v>195</v>
      </c>
      <c r="I101" s="147" t="s">
        <v>196</v>
      </c>
      <c r="J101" s="147" t="s">
        <v>197</v>
      </c>
      <c r="K101" s="148"/>
    </row>
    <row r="102" spans="1:11" ht="14.25" customHeight="1">
      <c r="A102" s="205"/>
      <c r="B102" s="194"/>
      <c r="C102" s="148"/>
      <c r="D102" s="71">
        <f>D101/12*0</f>
        <v>0</v>
      </c>
      <c r="E102" s="72" t="s">
        <v>131</v>
      </c>
      <c r="F102" s="148"/>
      <c r="G102" s="148"/>
      <c r="H102" s="148"/>
      <c r="I102" s="148"/>
      <c r="J102" s="148"/>
      <c r="K102" s="148"/>
    </row>
    <row r="103" spans="1:11" ht="14.25" customHeight="1">
      <c r="A103" s="205"/>
      <c r="B103" s="194"/>
      <c r="C103" s="148"/>
      <c r="D103" s="73">
        <f>D101/12*11</f>
        <v>1980000</v>
      </c>
      <c r="E103" s="72" t="s">
        <v>215</v>
      </c>
      <c r="F103" s="148"/>
      <c r="G103" s="148"/>
      <c r="H103" s="148"/>
      <c r="I103" s="148"/>
      <c r="J103" s="148"/>
      <c r="K103" s="148"/>
    </row>
    <row r="104" spans="1:11" ht="14.25" customHeight="1">
      <c r="A104" s="206"/>
      <c r="B104" s="195"/>
      <c r="C104" s="149"/>
      <c r="D104" s="74">
        <f>D101/12*1</f>
        <v>180000</v>
      </c>
      <c r="E104" s="75" t="s">
        <v>217</v>
      </c>
      <c r="F104" s="149"/>
      <c r="G104" s="149"/>
      <c r="H104" s="149"/>
      <c r="I104" s="149"/>
      <c r="J104" s="149"/>
      <c r="K104" s="148"/>
    </row>
    <row r="105" spans="1:11" ht="14.25">
      <c r="A105" s="204" t="s">
        <v>116</v>
      </c>
      <c r="B105" s="193" t="s">
        <v>162</v>
      </c>
      <c r="C105" s="162">
        <v>50312000</v>
      </c>
      <c r="D105" s="85">
        <v>3400000</v>
      </c>
      <c r="E105" s="86"/>
      <c r="F105" s="232">
        <v>425222</v>
      </c>
      <c r="G105" s="174" t="s">
        <v>69</v>
      </c>
      <c r="H105" s="147" t="s">
        <v>200</v>
      </c>
      <c r="I105" s="147" t="s">
        <v>196</v>
      </c>
      <c r="J105" s="147" t="s">
        <v>197</v>
      </c>
      <c r="K105" s="148"/>
    </row>
    <row r="106" spans="1:11" ht="14.25">
      <c r="A106" s="205"/>
      <c r="B106" s="194"/>
      <c r="C106" s="163"/>
      <c r="D106" s="73">
        <f>D105/12*0</f>
        <v>0</v>
      </c>
      <c r="E106" s="72" t="s">
        <v>131</v>
      </c>
      <c r="F106" s="233"/>
      <c r="G106" s="148"/>
      <c r="H106" s="148"/>
      <c r="I106" s="148"/>
      <c r="J106" s="148"/>
      <c r="K106" s="148"/>
    </row>
    <row r="107" spans="1:11" ht="14.25">
      <c r="A107" s="206"/>
      <c r="B107" s="195"/>
      <c r="C107" s="164"/>
      <c r="D107" s="73">
        <f>D105/12*12</f>
        <v>3400000</v>
      </c>
      <c r="E107" s="72" t="s">
        <v>215</v>
      </c>
      <c r="F107" s="240"/>
      <c r="G107" s="149"/>
      <c r="H107" s="149"/>
      <c r="I107" s="149"/>
      <c r="J107" s="149"/>
      <c r="K107" s="148"/>
    </row>
    <row r="108" spans="1:11" ht="14.25">
      <c r="A108" s="204" t="s">
        <v>138</v>
      </c>
      <c r="B108" s="193" t="s">
        <v>165</v>
      </c>
      <c r="C108" s="162">
        <v>50000000</v>
      </c>
      <c r="D108" s="85">
        <v>1000000</v>
      </c>
      <c r="E108" s="86"/>
      <c r="F108" s="232">
        <v>425222</v>
      </c>
      <c r="G108" s="147" t="s">
        <v>95</v>
      </c>
      <c r="H108" s="147" t="s">
        <v>193</v>
      </c>
      <c r="I108" s="147" t="s">
        <v>202</v>
      </c>
      <c r="J108" s="147" t="s">
        <v>203</v>
      </c>
      <c r="K108" s="148"/>
    </row>
    <row r="109" spans="1:11" ht="14.25">
      <c r="A109" s="205"/>
      <c r="B109" s="194"/>
      <c r="C109" s="163"/>
      <c r="D109" s="73">
        <f>D108/12*5</f>
        <v>416666.6666666666</v>
      </c>
      <c r="E109" s="72" t="s">
        <v>131</v>
      </c>
      <c r="F109" s="233"/>
      <c r="G109" s="148"/>
      <c r="H109" s="148"/>
      <c r="I109" s="148"/>
      <c r="J109" s="148"/>
      <c r="K109" s="148"/>
    </row>
    <row r="110" spans="1:11" ht="14.25">
      <c r="A110" s="206"/>
      <c r="B110" s="195"/>
      <c r="C110" s="164"/>
      <c r="D110" s="74">
        <f>D108/12*7</f>
        <v>583333.3333333333</v>
      </c>
      <c r="E110" s="75" t="s">
        <v>215</v>
      </c>
      <c r="F110" s="240"/>
      <c r="G110" s="149"/>
      <c r="H110" s="149"/>
      <c r="I110" s="149"/>
      <c r="J110" s="149"/>
      <c r="K110" s="148"/>
    </row>
    <row r="111" spans="1:11" ht="14.25">
      <c r="A111" s="204" t="s">
        <v>171</v>
      </c>
      <c r="B111" s="193" t="s">
        <v>163</v>
      </c>
      <c r="C111" s="295">
        <v>50312000</v>
      </c>
      <c r="D111" s="85">
        <v>4600000</v>
      </c>
      <c r="E111" s="86"/>
      <c r="F111" s="232">
        <v>425222</v>
      </c>
      <c r="G111" s="147" t="s">
        <v>69</v>
      </c>
      <c r="H111" s="147" t="s">
        <v>195</v>
      </c>
      <c r="I111" s="147" t="s">
        <v>208</v>
      </c>
      <c r="J111" s="147" t="s">
        <v>209</v>
      </c>
      <c r="K111" s="148"/>
    </row>
    <row r="112" spans="1:11" ht="14.25" customHeight="1">
      <c r="A112" s="205"/>
      <c r="B112" s="194"/>
      <c r="C112" s="296"/>
      <c r="D112" s="73">
        <f>D111/12*0</f>
        <v>0</v>
      </c>
      <c r="E112" s="72" t="s">
        <v>131</v>
      </c>
      <c r="F112" s="233"/>
      <c r="G112" s="148"/>
      <c r="H112" s="148"/>
      <c r="I112" s="148"/>
      <c r="J112" s="148"/>
      <c r="K112" s="148"/>
    </row>
    <row r="113" spans="1:11" ht="14.25" customHeight="1">
      <c r="A113" s="206"/>
      <c r="B113" s="195"/>
      <c r="C113" s="297"/>
      <c r="D113" s="74">
        <f>D111/12*12</f>
        <v>4600000</v>
      </c>
      <c r="E113" s="75" t="s">
        <v>215</v>
      </c>
      <c r="F113" s="240"/>
      <c r="G113" s="149"/>
      <c r="H113" s="149"/>
      <c r="I113" s="149"/>
      <c r="J113" s="149"/>
      <c r="K113" s="148"/>
    </row>
    <row r="114" spans="1:11" ht="14.25">
      <c r="A114" s="204" t="s">
        <v>172</v>
      </c>
      <c r="B114" s="193" t="s">
        <v>255</v>
      </c>
      <c r="C114" s="162">
        <v>35110000</v>
      </c>
      <c r="D114" s="87">
        <v>1700000</v>
      </c>
      <c r="E114" s="86"/>
      <c r="F114" s="232">
        <v>425281</v>
      </c>
      <c r="G114" s="147" t="s">
        <v>95</v>
      </c>
      <c r="H114" s="147" t="s">
        <v>196</v>
      </c>
      <c r="I114" s="147" t="s">
        <v>205</v>
      </c>
      <c r="J114" s="147" t="s">
        <v>214</v>
      </c>
      <c r="K114" s="148"/>
    </row>
    <row r="115" spans="1:11" ht="14.25">
      <c r="A115" s="205"/>
      <c r="B115" s="194"/>
      <c r="C115" s="163"/>
      <c r="D115" s="73">
        <f>D114/12*0</f>
        <v>0</v>
      </c>
      <c r="E115" s="72" t="s">
        <v>131</v>
      </c>
      <c r="F115" s="233"/>
      <c r="G115" s="148"/>
      <c r="H115" s="148"/>
      <c r="I115" s="148"/>
      <c r="J115" s="148"/>
      <c r="K115" s="148"/>
    </row>
    <row r="116" spans="1:11" ht="14.25">
      <c r="A116" s="206"/>
      <c r="B116" s="195"/>
      <c r="C116" s="164"/>
      <c r="D116" s="74">
        <f>D114/12*12</f>
        <v>1700000</v>
      </c>
      <c r="E116" s="75" t="s">
        <v>215</v>
      </c>
      <c r="F116" s="240"/>
      <c r="G116" s="149"/>
      <c r="H116" s="149"/>
      <c r="I116" s="149"/>
      <c r="J116" s="149"/>
      <c r="K116" s="149"/>
    </row>
    <row r="117" spans="1:11" ht="14.25">
      <c r="A117" s="217"/>
      <c r="B117" s="218"/>
      <c r="C117" s="218"/>
      <c r="D117" s="218"/>
      <c r="E117" s="218"/>
      <c r="F117" s="218"/>
      <c r="G117" s="218"/>
      <c r="H117" s="218"/>
      <c r="I117" s="218"/>
      <c r="J117" s="218"/>
      <c r="K117" s="220"/>
    </row>
    <row r="118" spans="1:190" s="10" customFormat="1" ht="15" customHeight="1">
      <c r="A118" s="153" t="s">
        <v>33</v>
      </c>
      <c r="B118" s="201" t="s">
        <v>24</v>
      </c>
      <c r="C118" s="185"/>
      <c r="D118" s="40">
        <f>D119+D120+D121+D122+D123</f>
        <v>248096304.49999997</v>
      </c>
      <c r="E118" s="41"/>
      <c r="F118" s="199">
        <v>421000</v>
      </c>
      <c r="G118" s="144"/>
      <c r="H118" s="144"/>
      <c r="I118" s="144"/>
      <c r="J118" s="144"/>
      <c r="K118" s="147" t="s">
        <v>252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</row>
    <row r="119" spans="1:190" s="10" customFormat="1" ht="15">
      <c r="A119" s="154"/>
      <c r="B119" s="202"/>
      <c r="C119" s="186"/>
      <c r="D119" s="65">
        <f>D125+D129+D134+D138+D143+D146+D149</f>
        <v>16018478.374999998</v>
      </c>
      <c r="E119" s="66" t="s">
        <v>132</v>
      </c>
      <c r="F119" s="200"/>
      <c r="G119" s="145"/>
      <c r="H119" s="145"/>
      <c r="I119" s="145"/>
      <c r="J119" s="145"/>
      <c r="K119" s="148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</row>
    <row r="120" spans="1:190" s="10" customFormat="1" ht="15">
      <c r="A120" s="154"/>
      <c r="B120" s="202"/>
      <c r="C120" s="186"/>
      <c r="D120" s="65">
        <f>D126+D130+D135+D139+D144+D147+D150</f>
        <v>108781992.79166666</v>
      </c>
      <c r="E120" s="66" t="s">
        <v>216</v>
      </c>
      <c r="F120" s="200"/>
      <c r="G120" s="145"/>
      <c r="H120" s="145"/>
      <c r="I120" s="145"/>
      <c r="J120" s="145"/>
      <c r="K120" s="148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</row>
    <row r="121" spans="1:190" s="10" customFormat="1" ht="15">
      <c r="A121" s="154"/>
      <c r="B121" s="202"/>
      <c r="C121" s="186"/>
      <c r="D121" s="65">
        <f>D127+D131+D136+D140</f>
        <v>107756666.66666667</v>
      </c>
      <c r="E121" s="66" t="s">
        <v>221</v>
      </c>
      <c r="F121" s="200"/>
      <c r="G121" s="145"/>
      <c r="H121" s="145"/>
      <c r="I121" s="145"/>
      <c r="J121" s="145"/>
      <c r="K121" s="148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</row>
    <row r="122" spans="1:190" s="10" customFormat="1" ht="15">
      <c r="A122" s="154"/>
      <c r="B122" s="202"/>
      <c r="C122" s="186"/>
      <c r="D122" s="65">
        <f>D132+D141</f>
        <v>14939166.666666666</v>
      </c>
      <c r="E122" s="66" t="s">
        <v>231</v>
      </c>
      <c r="F122" s="200"/>
      <c r="G122" s="145"/>
      <c r="H122" s="145"/>
      <c r="I122" s="145"/>
      <c r="J122" s="145"/>
      <c r="K122" s="148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</row>
    <row r="123" spans="1:190" s="10" customFormat="1" ht="15">
      <c r="A123" s="155"/>
      <c r="B123" s="203"/>
      <c r="C123" s="253"/>
      <c r="D123" s="68">
        <f>D157</f>
        <v>600000</v>
      </c>
      <c r="E123" s="69" t="s">
        <v>249</v>
      </c>
      <c r="F123" s="230"/>
      <c r="G123" s="146"/>
      <c r="H123" s="146"/>
      <c r="I123" s="146"/>
      <c r="J123" s="146"/>
      <c r="K123" s="148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</row>
    <row r="124" spans="1:11" ht="14.25">
      <c r="A124" s="204" t="s">
        <v>18</v>
      </c>
      <c r="B124" s="193" t="s">
        <v>101</v>
      </c>
      <c r="C124" s="147">
        <v>32250000</v>
      </c>
      <c r="D124" s="71">
        <v>8000000</v>
      </c>
      <c r="E124" s="72"/>
      <c r="F124" s="147">
        <v>421414</v>
      </c>
      <c r="G124" s="147" t="s">
        <v>69</v>
      </c>
      <c r="H124" s="147" t="s">
        <v>204</v>
      </c>
      <c r="I124" s="147" t="s">
        <v>190</v>
      </c>
      <c r="J124" s="234" t="s">
        <v>218</v>
      </c>
      <c r="K124" s="148"/>
    </row>
    <row r="125" spans="1:11" ht="14.25">
      <c r="A125" s="205"/>
      <c r="B125" s="194"/>
      <c r="C125" s="148"/>
      <c r="D125" s="73">
        <f>D124/24*7</f>
        <v>2333333.333333333</v>
      </c>
      <c r="E125" s="72" t="s">
        <v>131</v>
      </c>
      <c r="F125" s="148"/>
      <c r="G125" s="148"/>
      <c r="H125" s="148"/>
      <c r="I125" s="148"/>
      <c r="J125" s="235"/>
      <c r="K125" s="148"/>
    </row>
    <row r="126" spans="1:11" ht="14.25">
      <c r="A126" s="205"/>
      <c r="B126" s="194"/>
      <c r="C126" s="148"/>
      <c r="D126" s="73">
        <f>D124/24*12</f>
        <v>4000000</v>
      </c>
      <c r="E126" s="72" t="s">
        <v>215</v>
      </c>
      <c r="F126" s="148"/>
      <c r="G126" s="148"/>
      <c r="H126" s="148"/>
      <c r="I126" s="148"/>
      <c r="J126" s="235"/>
      <c r="K126" s="148"/>
    </row>
    <row r="127" spans="1:11" ht="14.25">
      <c r="A127" s="206"/>
      <c r="B127" s="195"/>
      <c r="C127" s="149"/>
      <c r="D127" s="73">
        <f>D124/24*5</f>
        <v>1666666.6666666665</v>
      </c>
      <c r="E127" s="72" t="s">
        <v>217</v>
      </c>
      <c r="F127" s="149"/>
      <c r="G127" s="149"/>
      <c r="H127" s="149"/>
      <c r="I127" s="149"/>
      <c r="J127" s="236"/>
      <c r="K127" s="148"/>
    </row>
    <row r="128" spans="1:11" ht="14.25">
      <c r="A128" s="204" t="s">
        <v>19</v>
      </c>
      <c r="B128" s="193" t="s">
        <v>105</v>
      </c>
      <c r="C128" s="162">
        <v>32552100</v>
      </c>
      <c r="D128" s="85">
        <v>32000000</v>
      </c>
      <c r="E128" s="86"/>
      <c r="F128" s="232">
        <v>421410</v>
      </c>
      <c r="G128" s="147" t="s">
        <v>69</v>
      </c>
      <c r="H128" s="147" t="s">
        <v>184</v>
      </c>
      <c r="I128" s="147" t="s">
        <v>205</v>
      </c>
      <c r="J128" s="234" t="s">
        <v>219</v>
      </c>
      <c r="K128" s="148"/>
    </row>
    <row r="129" spans="1:11" ht="14.25">
      <c r="A129" s="205"/>
      <c r="B129" s="194"/>
      <c r="C129" s="163"/>
      <c r="D129" s="73">
        <f>D128/24*0</f>
        <v>0</v>
      </c>
      <c r="E129" s="72" t="s">
        <v>131</v>
      </c>
      <c r="F129" s="233"/>
      <c r="G129" s="148"/>
      <c r="H129" s="148"/>
      <c r="I129" s="148"/>
      <c r="J129" s="235"/>
      <c r="K129" s="148"/>
    </row>
    <row r="130" spans="1:11" ht="14.25">
      <c r="A130" s="205"/>
      <c r="B130" s="194"/>
      <c r="C130" s="163"/>
      <c r="D130" s="71">
        <f>D128/24*10</f>
        <v>13333333.333333332</v>
      </c>
      <c r="E130" s="72" t="s">
        <v>215</v>
      </c>
      <c r="F130" s="233"/>
      <c r="G130" s="148"/>
      <c r="H130" s="148"/>
      <c r="I130" s="148"/>
      <c r="J130" s="235"/>
      <c r="K130" s="148"/>
    </row>
    <row r="131" spans="1:11" ht="14.25">
      <c r="A131" s="205"/>
      <c r="B131" s="194"/>
      <c r="C131" s="163"/>
      <c r="D131" s="71">
        <f>D128/24*12</f>
        <v>16000000</v>
      </c>
      <c r="E131" s="72" t="s">
        <v>217</v>
      </c>
      <c r="F131" s="233"/>
      <c r="G131" s="148"/>
      <c r="H131" s="148"/>
      <c r="I131" s="148"/>
      <c r="J131" s="235"/>
      <c r="K131" s="148"/>
    </row>
    <row r="132" spans="1:11" ht="14.25">
      <c r="A132" s="206"/>
      <c r="B132" s="195"/>
      <c r="C132" s="164"/>
      <c r="D132" s="74">
        <f>D128/24*2</f>
        <v>2666666.6666666665</v>
      </c>
      <c r="E132" s="75" t="s">
        <v>230</v>
      </c>
      <c r="F132" s="240"/>
      <c r="G132" s="149"/>
      <c r="H132" s="149"/>
      <c r="I132" s="149"/>
      <c r="J132" s="236"/>
      <c r="K132" s="148"/>
    </row>
    <row r="133" spans="1:11" ht="14.25">
      <c r="A133" s="204" t="s">
        <v>20</v>
      </c>
      <c r="B133" s="193" t="s">
        <v>83</v>
      </c>
      <c r="C133" s="147">
        <v>79710000</v>
      </c>
      <c r="D133" s="73">
        <v>98400000</v>
      </c>
      <c r="E133" s="113"/>
      <c r="F133" s="147">
        <v>421323</v>
      </c>
      <c r="G133" s="147" t="s">
        <v>69</v>
      </c>
      <c r="H133" s="147" t="s">
        <v>193</v>
      </c>
      <c r="I133" s="147" t="s">
        <v>195</v>
      </c>
      <c r="J133" s="147" t="s">
        <v>220</v>
      </c>
      <c r="K133" s="148"/>
    </row>
    <row r="134" spans="1:11" ht="14.25">
      <c r="A134" s="205"/>
      <c r="B134" s="194"/>
      <c r="C134" s="148"/>
      <c r="D134" s="73">
        <f>D133/24*2</f>
        <v>8200000</v>
      </c>
      <c r="E134" s="72" t="s">
        <v>131</v>
      </c>
      <c r="F134" s="148"/>
      <c r="G134" s="148"/>
      <c r="H134" s="148"/>
      <c r="I134" s="148"/>
      <c r="J134" s="148"/>
      <c r="K134" s="148"/>
    </row>
    <row r="135" spans="1:11" ht="14.25">
      <c r="A135" s="205"/>
      <c r="B135" s="194"/>
      <c r="C135" s="148"/>
      <c r="D135" s="73">
        <f>D133/24*12</f>
        <v>49200000</v>
      </c>
      <c r="E135" s="72" t="s">
        <v>215</v>
      </c>
      <c r="F135" s="148"/>
      <c r="G135" s="148"/>
      <c r="H135" s="148"/>
      <c r="I135" s="148"/>
      <c r="J135" s="148"/>
      <c r="K135" s="148"/>
    </row>
    <row r="136" spans="1:11" ht="14.25">
      <c r="A136" s="206"/>
      <c r="B136" s="195"/>
      <c r="C136" s="149"/>
      <c r="D136" s="73">
        <f>D133/24*10</f>
        <v>41000000</v>
      </c>
      <c r="E136" s="75" t="s">
        <v>217</v>
      </c>
      <c r="F136" s="149"/>
      <c r="G136" s="149"/>
      <c r="H136" s="149"/>
      <c r="I136" s="149"/>
      <c r="J136" s="149"/>
      <c r="K136" s="148"/>
    </row>
    <row r="137" spans="1:11" ht="14.25" customHeight="1">
      <c r="A137" s="207" t="s">
        <v>21</v>
      </c>
      <c r="B137" s="193" t="s">
        <v>84</v>
      </c>
      <c r="C137" s="147">
        <v>90910000</v>
      </c>
      <c r="D137" s="87">
        <v>98180000</v>
      </c>
      <c r="E137" s="115"/>
      <c r="F137" s="147">
        <v>421325</v>
      </c>
      <c r="G137" s="147" t="s">
        <v>69</v>
      </c>
      <c r="H137" s="147" t="s">
        <v>184</v>
      </c>
      <c r="I137" s="147" t="s">
        <v>198</v>
      </c>
      <c r="J137" s="147" t="s">
        <v>232</v>
      </c>
      <c r="K137" s="148"/>
    </row>
    <row r="138" spans="1:11" ht="14.25" customHeight="1">
      <c r="A138" s="208"/>
      <c r="B138" s="194"/>
      <c r="C138" s="148"/>
      <c r="D138" s="73">
        <f>D137*0</f>
        <v>0</v>
      </c>
      <c r="E138" s="72" t="s">
        <v>131</v>
      </c>
      <c r="F138" s="148"/>
      <c r="G138" s="148"/>
      <c r="H138" s="148"/>
      <c r="I138" s="148"/>
      <c r="J138" s="148"/>
      <c r="K138" s="148"/>
    </row>
    <row r="139" spans="1:11" ht="14.25" customHeight="1">
      <c r="A139" s="208"/>
      <c r="B139" s="194"/>
      <c r="C139" s="148"/>
      <c r="D139" s="73">
        <f>D137/24*9</f>
        <v>36817500</v>
      </c>
      <c r="E139" s="72" t="s">
        <v>215</v>
      </c>
      <c r="F139" s="148"/>
      <c r="G139" s="148"/>
      <c r="H139" s="148"/>
      <c r="I139" s="148"/>
      <c r="J139" s="148"/>
      <c r="K139" s="148"/>
    </row>
    <row r="140" spans="1:190" ht="14.25" customHeight="1">
      <c r="A140" s="208"/>
      <c r="B140" s="194"/>
      <c r="C140" s="148"/>
      <c r="D140" s="73">
        <f>D137/24*12</f>
        <v>49090000</v>
      </c>
      <c r="E140" s="72" t="s">
        <v>217</v>
      </c>
      <c r="F140" s="148"/>
      <c r="G140" s="148"/>
      <c r="H140" s="148"/>
      <c r="I140" s="148"/>
      <c r="J140" s="148"/>
      <c r="K140" s="14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</row>
    <row r="141" spans="1:190" ht="14.25" customHeight="1">
      <c r="A141" s="209"/>
      <c r="B141" s="195"/>
      <c r="C141" s="149"/>
      <c r="D141" s="73">
        <f>D137/24*3</f>
        <v>12272500</v>
      </c>
      <c r="E141" s="72" t="s">
        <v>230</v>
      </c>
      <c r="F141" s="149"/>
      <c r="G141" s="149"/>
      <c r="H141" s="149"/>
      <c r="I141" s="149"/>
      <c r="J141" s="149"/>
      <c r="K141" s="14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</row>
    <row r="142" spans="1:11" ht="14.25" customHeight="1">
      <c r="A142" s="207" t="s">
        <v>169</v>
      </c>
      <c r="B142" s="193" t="s">
        <v>189</v>
      </c>
      <c r="C142" s="162">
        <v>90910000</v>
      </c>
      <c r="D142" s="87">
        <v>3991304.5</v>
      </c>
      <c r="E142" s="115"/>
      <c r="F142" s="232">
        <v>421325</v>
      </c>
      <c r="G142" s="147" t="s">
        <v>69</v>
      </c>
      <c r="H142" s="147" t="s">
        <v>186</v>
      </c>
      <c r="I142" s="147" t="s">
        <v>192</v>
      </c>
      <c r="J142" s="147" t="s">
        <v>199</v>
      </c>
      <c r="K142" s="148"/>
    </row>
    <row r="143" spans="1:11" ht="14.25" customHeight="1">
      <c r="A143" s="208"/>
      <c r="B143" s="194"/>
      <c r="C143" s="163"/>
      <c r="D143" s="73">
        <f>D142/12*9</f>
        <v>2993478.375</v>
      </c>
      <c r="E143" s="72" t="s">
        <v>131</v>
      </c>
      <c r="F143" s="233"/>
      <c r="G143" s="148"/>
      <c r="H143" s="148"/>
      <c r="I143" s="148"/>
      <c r="J143" s="148"/>
      <c r="K143" s="148"/>
    </row>
    <row r="144" spans="1:11" ht="14.25" customHeight="1">
      <c r="A144" s="209"/>
      <c r="B144" s="194"/>
      <c r="C144" s="163"/>
      <c r="D144" s="73">
        <f>D142/12*3</f>
        <v>997826.125</v>
      </c>
      <c r="E144" s="72" t="s">
        <v>215</v>
      </c>
      <c r="F144" s="233"/>
      <c r="G144" s="148"/>
      <c r="H144" s="148"/>
      <c r="I144" s="148"/>
      <c r="J144" s="148"/>
      <c r="K144" s="148"/>
    </row>
    <row r="145" spans="1:11" ht="14.25" customHeight="1">
      <c r="A145" s="207" t="s">
        <v>170</v>
      </c>
      <c r="B145" s="193" t="s">
        <v>179</v>
      </c>
      <c r="C145" s="162">
        <v>66510000</v>
      </c>
      <c r="D145" s="85">
        <v>5000000</v>
      </c>
      <c r="E145" s="86"/>
      <c r="F145" s="232">
        <v>421510</v>
      </c>
      <c r="G145" s="147" t="s">
        <v>69</v>
      </c>
      <c r="H145" s="147" t="s">
        <v>192</v>
      </c>
      <c r="I145" s="147" t="s">
        <v>183</v>
      </c>
      <c r="J145" s="147" t="s">
        <v>191</v>
      </c>
      <c r="K145" s="148"/>
    </row>
    <row r="146" spans="1:11" ht="14.25" customHeight="1">
      <c r="A146" s="208"/>
      <c r="B146" s="194"/>
      <c r="C146" s="163"/>
      <c r="D146" s="73">
        <f>D145/12*4</f>
        <v>1666666.6666666667</v>
      </c>
      <c r="E146" s="72" t="s">
        <v>131</v>
      </c>
      <c r="F146" s="233"/>
      <c r="G146" s="148"/>
      <c r="H146" s="148"/>
      <c r="I146" s="148"/>
      <c r="J146" s="148"/>
      <c r="K146" s="148"/>
    </row>
    <row r="147" spans="1:11" ht="14.25" customHeight="1">
      <c r="A147" s="209"/>
      <c r="B147" s="195"/>
      <c r="C147" s="164"/>
      <c r="D147" s="74">
        <f>D145/12*8</f>
        <v>3333333.3333333335</v>
      </c>
      <c r="E147" s="75" t="s">
        <v>215</v>
      </c>
      <c r="F147" s="240"/>
      <c r="G147" s="149"/>
      <c r="H147" s="149"/>
      <c r="I147" s="149"/>
      <c r="J147" s="149"/>
      <c r="K147" s="148"/>
    </row>
    <row r="148" spans="1:11" ht="14.25" customHeight="1">
      <c r="A148" s="204" t="s">
        <v>178</v>
      </c>
      <c r="B148" s="193" t="s">
        <v>85</v>
      </c>
      <c r="C148" s="162">
        <v>66514110</v>
      </c>
      <c r="D148" s="85">
        <v>2200000</v>
      </c>
      <c r="E148" s="86"/>
      <c r="F148" s="232">
        <v>421512</v>
      </c>
      <c r="G148" s="147" t="s">
        <v>95</v>
      </c>
      <c r="H148" s="147" t="s">
        <v>186</v>
      </c>
      <c r="I148" s="147" t="s">
        <v>192</v>
      </c>
      <c r="J148" s="237" t="s">
        <v>224</v>
      </c>
      <c r="K148" s="148"/>
    </row>
    <row r="149" spans="1:11" ht="14.25" customHeight="1">
      <c r="A149" s="205"/>
      <c r="B149" s="194"/>
      <c r="C149" s="163"/>
      <c r="D149" s="73">
        <f>D148/24*9</f>
        <v>825000</v>
      </c>
      <c r="E149" s="72" t="s">
        <v>131</v>
      </c>
      <c r="F149" s="233"/>
      <c r="G149" s="148"/>
      <c r="H149" s="148"/>
      <c r="I149" s="148"/>
      <c r="J149" s="238"/>
      <c r="K149" s="148"/>
    </row>
    <row r="150" spans="1:11" ht="14.25" customHeight="1">
      <c r="A150" s="205"/>
      <c r="B150" s="194"/>
      <c r="C150" s="163"/>
      <c r="D150" s="73">
        <f>D148/24*12</f>
        <v>1100000</v>
      </c>
      <c r="E150" s="72" t="s">
        <v>215</v>
      </c>
      <c r="F150" s="233"/>
      <c r="G150" s="148"/>
      <c r="H150" s="148"/>
      <c r="I150" s="148"/>
      <c r="J150" s="238"/>
      <c r="K150" s="148"/>
    </row>
    <row r="151" spans="1:11" ht="14.25" customHeight="1">
      <c r="A151" s="206"/>
      <c r="B151" s="195"/>
      <c r="C151" s="164"/>
      <c r="D151" s="73">
        <f>D148/24*3</f>
        <v>275000</v>
      </c>
      <c r="E151" s="72" t="s">
        <v>217</v>
      </c>
      <c r="F151" s="240"/>
      <c r="G151" s="149"/>
      <c r="H151" s="149"/>
      <c r="I151" s="149"/>
      <c r="J151" s="239"/>
      <c r="K151" s="148"/>
    </row>
    <row r="152" spans="1:11" ht="14.25" customHeight="1">
      <c r="A152" s="196" t="s">
        <v>248</v>
      </c>
      <c r="B152" s="193" t="s">
        <v>247</v>
      </c>
      <c r="C152" s="171">
        <v>70000000</v>
      </c>
      <c r="D152" s="85">
        <v>9600000</v>
      </c>
      <c r="E152" s="86"/>
      <c r="F152" s="162">
        <v>421619</v>
      </c>
      <c r="G152" s="147" t="s">
        <v>250</v>
      </c>
      <c r="H152" s="147" t="s">
        <v>204</v>
      </c>
      <c r="I152" s="147" t="s">
        <v>192</v>
      </c>
      <c r="J152" s="147" t="s">
        <v>251</v>
      </c>
      <c r="K152" s="148"/>
    </row>
    <row r="153" spans="1:11" ht="14.25" customHeight="1">
      <c r="A153" s="197"/>
      <c r="B153" s="194"/>
      <c r="C153" s="172"/>
      <c r="D153" s="73">
        <f>D152/48*9</f>
        <v>1800000</v>
      </c>
      <c r="E153" s="72" t="s">
        <v>131</v>
      </c>
      <c r="F153" s="163"/>
      <c r="G153" s="148"/>
      <c r="H153" s="148"/>
      <c r="I153" s="148"/>
      <c r="J153" s="148"/>
      <c r="K153" s="148"/>
    </row>
    <row r="154" spans="1:11" ht="14.25" customHeight="1">
      <c r="A154" s="197"/>
      <c r="B154" s="194"/>
      <c r="C154" s="172"/>
      <c r="D154" s="71">
        <f>D152/48*12</f>
        <v>2400000</v>
      </c>
      <c r="E154" s="72" t="s">
        <v>215</v>
      </c>
      <c r="F154" s="163"/>
      <c r="G154" s="148"/>
      <c r="H154" s="148"/>
      <c r="I154" s="148"/>
      <c r="J154" s="148"/>
      <c r="K154" s="148"/>
    </row>
    <row r="155" spans="1:11" ht="14.25" customHeight="1">
      <c r="A155" s="197"/>
      <c r="B155" s="194"/>
      <c r="C155" s="172"/>
      <c r="D155" s="71">
        <f>D152/48*12</f>
        <v>2400000</v>
      </c>
      <c r="E155" s="72" t="s">
        <v>217</v>
      </c>
      <c r="F155" s="163"/>
      <c r="G155" s="148"/>
      <c r="H155" s="148"/>
      <c r="I155" s="148"/>
      <c r="J155" s="148"/>
      <c r="K155" s="148"/>
    </row>
    <row r="156" spans="1:11" ht="14.25" customHeight="1">
      <c r="A156" s="197"/>
      <c r="B156" s="194"/>
      <c r="C156" s="172"/>
      <c r="D156" s="71">
        <f>D152/48*12</f>
        <v>2400000</v>
      </c>
      <c r="E156" s="72" t="s">
        <v>230</v>
      </c>
      <c r="F156" s="163"/>
      <c r="G156" s="148"/>
      <c r="H156" s="148"/>
      <c r="I156" s="148"/>
      <c r="J156" s="148"/>
      <c r="K156" s="148"/>
    </row>
    <row r="157" spans="1:11" ht="14.25" customHeight="1">
      <c r="A157" s="198"/>
      <c r="B157" s="195"/>
      <c r="C157" s="173"/>
      <c r="D157" s="74">
        <f>D152/48*3</f>
        <v>600000</v>
      </c>
      <c r="E157" s="75" t="s">
        <v>249</v>
      </c>
      <c r="F157" s="164"/>
      <c r="G157" s="149"/>
      <c r="H157" s="149"/>
      <c r="I157" s="149"/>
      <c r="J157" s="149"/>
      <c r="K157" s="149"/>
    </row>
    <row r="158" spans="1:11" ht="14.25">
      <c r="A158" s="217"/>
      <c r="B158" s="218"/>
      <c r="C158" s="218"/>
      <c r="D158" s="298"/>
      <c r="E158" s="298"/>
      <c r="F158" s="218"/>
      <c r="G158" s="218"/>
      <c r="H158" s="218"/>
      <c r="I158" s="218"/>
      <c r="J158" s="218"/>
      <c r="K158" s="220"/>
    </row>
    <row r="159" spans="1:190" s="10" customFormat="1" ht="20.25" customHeight="1">
      <c r="A159" s="153" t="s">
        <v>23</v>
      </c>
      <c r="B159" s="201" t="s">
        <v>126</v>
      </c>
      <c r="C159" s="144"/>
      <c r="D159" s="40">
        <f>D160+D161+D162</f>
        <v>63681000</v>
      </c>
      <c r="E159" s="41"/>
      <c r="F159" s="144">
        <v>423000</v>
      </c>
      <c r="G159" s="144"/>
      <c r="H159" s="144"/>
      <c r="I159" s="144"/>
      <c r="J159" s="144"/>
      <c r="K159" s="174" t="s">
        <v>233</v>
      </c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</row>
    <row r="160" spans="1:190" s="10" customFormat="1" ht="15">
      <c r="A160" s="154"/>
      <c r="B160" s="202"/>
      <c r="C160" s="145"/>
      <c r="D160" s="65">
        <f>D164+D167+D169+D172+D175+D177+D178+D180+D183</f>
        <v>7374750</v>
      </c>
      <c r="E160" s="66" t="s">
        <v>132</v>
      </c>
      <c r="F160" s="145"/>
      <c r="G160" s="145"/>
      <c r="H160" s="145"/>
      <c r="I160" s="145"/>
      <c r="J160" s="145"/>
      <c r="K160" s="175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</row>
    <row r="161" spans="1:190" s="10" customFormat="1" ht="15">
      <c r="A161" s="154"/>
      <c r="B161" s="202"/>
      <c r="C161" s="145"/>
      <c r="D161" s="65">
        <f>D165+D170+D173+D176+D181+D184</f>
        <v>55606250</v>
      </c>
      <c r="E161" s="66" t="s">
        <v>216</v>
      </c>
      <c r="F161" s="145"/>
      <c r="G161" s="145"/>
      <c r="H161" s="145"/>
      <c r="I161" s="145"/>
      <c r="J161" s="145"/>
      <c r="K161" s="175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</row>
    <row r="162" spans="1:190" s="10" customFormat="1" ht="15">
      <c r="A162" s="155"/>
      <c r="B162" s="203"/>
      <c r="C162" s="146"/>
      <c r="D162" s="65">
        <f>D166+D185</f>
        <v>700000.0000000001</v>
      </c>
      <c r="E162" s="66" t="s">
        <v>221</v>
      </c>
      <c r="F162" s="146"/>
      <c r="G162" s="146"/>
      <c r="H162" s="146"/>
      <c r="I162" s="146"/>
      <c r="J162" s="146"/>
      <c r="K162" s="175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</row>
    <row r="163" spans="1:11" ht="14.25" customHeight="1">
      <c r="A163" s="204" t="s">
        <v>25</v>
      </c>
      <c r="B163" s="193" t="s">
        <v>39</v>
      </c>
      <c r="C163" s="162">
        <v>77310000</v>
      </c>
      <c r="D163" s="85">
        <v>1400000</v>
      </c>
      <c r="E163" s="86"/>
      <c r="F163" s="147">
        <v>423911</v>
      </c>
      <c r="G163" s="147" t="s">
        <v>95</v>
      </c>
      <c r="H163" s="147" t="s">
        <v>222</v>
      </c>
      <c r="I163" s="147" t="s">
        <v>184</v>
      </c>
      <c r="J163" s="237" t="s">
        <v>223</v>
      </c>
      <c r="K163" s="175"/>
    </row>
    <row r="164" spans="1:11" ht="14.25" customHeight="1">
      <c r="A164" s="205"/>
      <c r="B164" s="194"/>
      <c r="C164" s="163"/>
      <c r="D164" s="73">
        <f>D163/24*1</f>
        <v>58333.333333333336</v>
      </c>
      <c r="E164" s="72" t="s">
        <v>131</v>
      </c>
      <c r="F164" s="148"/>
      <c r="G164" s="148"/>
      <c r="H164" s="148"/>
      <c r="I164" s="148"/>
      <c r="J164" s="238"/>
      <c r="K164" s="175"/>
    </row>
    <row r="165" spans="1:11" ht="14.25" customHeight="1">
      <c r="A165" s="205"/>
      <c r="B165" s="194"/>
      <c r="C165" s="163"/>
      <c r="D165" s="73">
        <f>D163/24*12</f>
        <v>700000</v>
      </c>
      <c r="E165" s="72" t="s">
        <v>215</v>
      </c>
      <c r="F165" s="148"/>
      <c r="G165" s="148"/>
      <c r="H165" s="148"/>
      <c r="I165" s="148"/>
      <c r="J165" s="238"/>
      <c r="K165" s="175"/>
    </row>
    <row r="166" spans="1:11" ht="14.25" customHeight="1">
      <c r="A166" s="206"/>
      <c r="B166" s="195"/>
      <c r="C166" s="164"/>
      <c r="D166" s="74">
        <f>D163/24*11</f>
        <v>641666.6666666667</v>
      </c>
      <c r="E166" s="75" t="s">
        <v>217</v>
      </c>
      <c r="F166" s="149"/>
      <c r="G166" s="149"/>
      <c r="H166" s="149"/>
      <c r="I166" s="149"/>
      <c r="J166" s="239"/>
      <c r="K166" s="175"/>
    </row>
    <row r="167" spans="1:11" ht="41.25" customHeight="1">
      <c r="A167" s="46" t="s">
        <v>26</v>
      </c>
      <c r="B167" s="47" t="s">
        <v>40</v>
      </c>
      <c r="C167" s="48">
        <v>80530000</v>
      </c>
      <c r="D167" s="71">
        <v>1146000</v>
      </c>
      <c r="E167" s="72" t="s">
        <v>131</v>
      </c>
      <c r="F167" s="48">
        <v>423911</v>
      </c>
      <c r="G167" s="48" t="s">
        <v>95</v>
      </c>
      <c r="H167" s="101" t="s">
        <v>190</v>
      </c>
      <c r="I167" s="101" t="s">
        <v>202</v>
      </c>
      <c r="J167" s="101" t="s">
        <v>196</v>
      </c>
      <c r="K167" s="175"/>
    </row>
    <row r="168" spans="1:11" ht="14.25" customHeight="1">
      <c r="A168" s="204" t="s">
        <v>27</v>
      </c>
      <c r="B168" s="193" t="s">
        <v>256</v>
      </c>
      <c r="C168" s="162">
        <v>72267000</v>
      </c>
      <c r="D168" s="85">
        <v>35000000</v>
      </c>
      <c r="E168" s="86"/>
      <c r="F168" s="232">
        <v>423212</v>
      </c>
      <c r="G168" s="147" t="s">
        <v>69</v>
      </c>
      <c r="H168" s="147" t="s">
        <v>200</v>
      </c>
      <c r="I168" s="147" t="s">
        <v>196</v>
      </c>
      <c r="J168" s="147" t="s">
        <v>197</v>
      </c>
      <c r="K168" s="175"/>
    </row>
    <row r="169" spans="1:11" ht="14.25" customHeight="1">
      <c r="A169" s="205"/>
      <c r="B169" s="194"/>
      <c r="C169" s="163"/>
      <c r="D169" s="73">
        <f>D168/12*0</f>
        <v>0</v>
      </c>
      <c r="E169" s="72" t="s">
        <v>131</v>
      </c>
      <c r="F169" s="233"/>
      <c r="G169" s="148"/>
      <c r="H169" s="148"/>
      <c r="I169" s="148"/>
      <c r="J169" s="148"/>
      <c r="K169" s="175"/>
    </row>
    <row r="170" spans="1:11" ht="14.25" customHeight="1">
      <c r="A170" s="206"/>
      <c r="B170" s="195"/>
      <c r="C170" s="164"/>
      <c r="D170" s="73">
        <f>D168/12*12</f>
        <v>35000000</v>
      </c>
      <c r="E170" s="72" t="s">
        <v>215</v>
      </c>
      <c r="F170" s="240"/>
      <c r="G170" s="149"/>
      <c r="H170" s="149"/>
      <c r="I170" s="149"/>
      <c r="J170" s="149"/>
      <c r="K170" s="175"/>
    </row>
    <row r="171" spans="1:11" ht="14.25" customHeight="1">
      <c r="A171" s="204" t="s">
        <v>28</v>
      </c>
      <c r="B171" s="193" t="s">
        <v>98</v>
      </c>
      <c r="C171" s="162">
        <v>72267000</v>
      </c>
      <c r="D171" s="85">
        <v>15000000</v>
      </c>
      <c r="E171" s="86"/>
      <c r="F171" s="232">
        <v>423212</v>
      </c>
      <c r="G171" s="147" t="s">
        <v>69</v>
      </c>
      <c r="H171" s="147" t="s">
        <v>200</v>
      </c>
      <c r="I171" s="147" t="s">
        <v>196</v>
      </c>
      <c r="J171" s="147" t="s">
        <v>197</v>
      </c>
      <c r="K171" s="175"/>
    </row>
    <row r="172" spans="1:11" ht="14.25" customHeight="1">
      <c r="A172" s="205"/>
      <c r="B172" s="194"/>
      <c r="C172" s="163"/>
      <c r="D172" s="73">
        <f>D171/12*0</f>
        <v>0</v>
      </c>
      <c r="E172" s="72" t="s">
        <v>131</v>
      </c>
      <c r="F172" s="233"/>
      <c r="G172" s="148"/>
      <c r="H172" s="148"/>
      <c r="I172" s="148"/>
      <c r="J172" s="148"/>
      <c r="K172" s="175"/>
    </row>
    <row r="173" spans="1:11" ht="14.25" customHeight="1">
      <c r="A173" s="206"/>
      <c r="B173" s="195"/>
      <c r="C173" s="164"/>
      <c r="D173" s="74">
        <f>D171/12*12</f>
        <v>15000000</v>
      </c>
      <c r="E173" s="75" t="s">
        <v>215</v>
      </c>
      <c r="F173" s="240"/>
      <c r="G173" s="149"/>
      <c r="H173" s="149"/>
      <c r="I173" s="149"/>
      <c r="J173" s="149"/>
      <c r="K173" s="175"/>
    </row>
    <row r="174" spans="1:11" ht="14.25">
      <c r="A174" s="204" t="s">
        <v>29</v>
      </c>
      <c r="B174" s="193" t="s">
        <v>166</v>
      </c>
      <c r="C174" s="147">
        <v>50000000</v>
      </c>
      <c r="D174" s="71">
        <v>5000000</v>
      </c>
      <c r="E174" s="72"/>
      <c r="F174" s="147">
        <v>423212</v>
      </c>
      <c r="G174" s="147" t="s">
        <v>95</v>
      </c>
      <c r="H174" s="147" t="s">
        <v>202</v>
      </c>
      <c r="I174" s="147" t="s">
        <v>200</v>
      </c>
      <c r="J174" s="147" t="s">
        <v>206</v>
      </c>
      <c r="K174" s="175"/>
    </row>
    <row r="175" spans="1:11" ht="14.25">
      <c r="A175" s="205"/>
      <c r="B175" s="194"/>
      <c r="C175" s="148"/>
      <c r="D175" s="73">
        <f>D174/12*3</f>
        <v>1250000</v>
      </c>
      <c r="E175" s="72" t="s">
        <v>131</v>
      </c>
      <c r="F175" s="148"/>
      <c r="G175" s="148"/>
      <c r="H175" s="148"/>
      <c r="I175" s="148"/>
      <c r="J175" s="148"/>
      <c r="K175" s="175"/>
    </row>
    <row r="176" spans="1:11" ht="14.25">
      <c r="A176" s="206"/>
      <c r="B176" s="195"/>
      <c r="C176" s="149"/>
      <c r="D176" s="74">
        <f>D174/12*9</f>
        <v>3750000</v>
      </c>
      <c r="E176" s="75" t="s">
        <v>215</v>
      </c>
      <c r="F176" s="149"/>
      <c r="G176" s="149"/>
      <c r="H176" s="149"/>
      <c r="I176" s="149"/>
      <c r="J176" s="149"/>
      <c r="K176" s="175"/>
    </row>
    <row r="177" spans="1:11" ht="28.5">
      <c r="A177" s="53" t="s">
        <v>34</v>
      </c>
      <c r="B177" s="76" t="s">
        <v>41</v>
      </c>
      <c r="C177" s="81">
        <v>80500000</v>
      </c>
      <c r="D177" s="49">
        <v>3000000</v>
      </c>
      <c r="E177" s="50" t="s">
        <v>131</v>
      </c>
      <c r="F177" s="48">
        <v>423911</v>
      </c>
      <c r="G177" s="48" t="s">
        <v>95</v>
      </c>
      <c r="H177" s="118" t="s">
        <v>190</v>
      </c>
      <c r="I177" s="101" t="s">
        <v>202</v>
      </c>
      <c r="J177" s="101" t="s">
        <v>196</v>
      </c>
      <c r="K177" s="175"/>
    </row>
    <row r="178" spans="1:11" ht="28.5">
      <c r="A178" s="53" t="s">
        <v>49</v>
      </c>
      <c r="B178" s="119" t="s">
        <v>210</v>
      </c>
      <c r="C178" s="120">
        <v>98390000</v>
      </c>
      <c r="D178" s="49">
        <v>1200000</v>
      </c>
      <c r="E178" s="50" t="s">
        <v>131</v>
      </c>
      <c r="F178" s="48">
        <v>423911</v>
      </c>
      <c r="G178" s="48" t="s">
        <v>95</v>
      </c>
      <c r="H178" s="101" t="s">
        <v>187</v>
      </c>
      <c r="I178" s="101" t="s">
        <v>202</v>
      </c>
      <c r="J178" s="101" t="s">
        <v>196</v>
      </c>
      <c r="K178" s="175"/>
    </row>
    <row r="179" spans="1:11" ht="14.25">
      <c r="A179" s="204" t="s">
        <v>112</v>
      </c>
      <c r="B179" s="210" t="s">
        <v>82</v>
      </c>
      <c r="C179" s="213">
        <v>50118110</v>
      </c>
      <c r="D179" s="71">
        <v>1235000</v>
      </c>
      <c r="E179" s="72"/>
      <c r="F179" s="147">
        <v>423911</v>
      </c>
      <c r="G179" s="147" t="s">
        <v>95</v>
      </c>
      <c r="H179" s="147" t="s">
        <v>192</v>
      </c>
      <c r="I179" s="147" t="s">
        <v>190</v>
      </c>
      <c r="J179" s="147" t="s">
        <v>207</v>
      </c>
      <c r="K179" s="175"/>
    </row>
    <row r="180" spans="1:11" ht="14.25">
      <c r="A180" s="205"/>
      <c r="B180" s="211"/>
      <c r="C180" s="214"/>
      <c r="D180" s="73">
        <f>D179/12*7</f>
        <v>720416.6666666667</v>
      </c>
      <c r="E180" s="72" t="s">
        <v>131</v>
      </c>
      <c r="F180" s="148"/>
      <c r="G180" s="148"/>
      <c r="H180" s="148"/>
      <c r="I180" s="148"/>
      <c r="J180" s="148"/>
      <c r="K180" s="175"/>
    </row>
    <row r="181" spans="1:11" ht="14.25">
      <c r="A181" s="206"/>
      <c r="B181" s="212"/>
      <c r="C181" s="215"/>
      <c r="D181" s="74">
        <f>D179/12*5</f>
        <v>514583.3333333334</v>
      </c>
      <c r="E181" s="75" t="s">
        <v>215</v>
      </c>
      <c r="F181" s="149"/>
      <c r="G181" s="149"/>
      <c r="H181" s="149"/>
      <c r="I181" s="149"/>
      <c r="J181" s="149"/>
      <c r="K181" s="175"/>
    </row>
    <row r="182" spans="1:11" ht="14.25" customHeight="1">
      <c r="A182" s="204" t="s">
        <v>113</v>
      </c>
      <c r="B182" s="210" t="s">
        <v>243</v>
      </c>
      <c r="C182" s="213">
        <v>41110000</v>
      </c>
      <c r="D182" s="85">
        <v>700000</v>
      </c>
      <c r="E182" s="86"/>
      <c r="F182" s="147">
        <v>423711</v>
      </c>
      <c r="G182" s="147" t="s">
        <v>95</v>
      </c>
      <c r="H182" s="147" t="s">
        <v>184</v>
      </c>
      <c r="I182" s="147" t="s">
        <v>208</v>
      </c>
      <c r="J182" s="147" t="s">
        <v>209</v>
      </c>
      <c r="K182" s="175"/>
    </row>
    <row r="183" spans="1:11" ht="15" customHeight="1">
      <c r="A183" s="205"/>
      <c r="B183" s="211"/>
      <c r="C183" s="214"/>
      <c r="D183" s="73">
        <f>D182/12*0</f>
        <v>0</v>
      </c>
      <c r="E183" s="72" t="s">
        <v>131</v>
      </c>
      <c r="F183" s="148"/>
      <c r="G183" s="148"/>
      <c r="H183" s="148"/>
      <c r="I183" s="148"/>
      <c r="J183" s="148"/>
      <c r="K183" s="175"/>
    </row>
    <row r="184" spans="1:11" ht="15" customHeight="1">
      <c r="A184" s="205"/>
      <c r="B184" s="211"/>
      <c r="C184" s="214"/>
      <c r="D184" s="73">
        <f>D182/12*11</f>
        <v>641666.6666666667</v>
      </c>
      <c r="E184" s="72" t="s">
        <v>215</v>
      </c>
      <c r="F184" s="148"/>
      <c r="G184" s="148"/>
      <c r="H184" s="148"/>
      <c r="I184" s="148"/>
      <c r="J184" s="148"/>
      <c r="K184" s="175"/>
    </row>
    <row r="185" spans="1:11" ht="15" customHeight="1">
      <c r="A185" s="206"/>
      <c r="B185" s="212"/>
      <c r="C185" s="215"/>
      <c r="D185" s="74">
        <f>D182/12*1</f>
        <v>58333.333333333336</v>
      </c>
      <c r="E185" s="75" t="s">
        <v>217</v>
      </c>
      <c r="F185" s="149"/>
      <c r="G185" s="149"/>
      <c r="H185" s="149"/>
      <c r="I185" s="149"/>
      <c r="J185" s="149"/>
      <c r="K185" s="176"/>
    </row>
    <row r="186" spans="1:11" ht="30" customHeight="1">
      <c r="A186" s="217"/>
      <c r="B186" s="218"/>
      <c r="C186" s="218"/>
      <c r="D186" s="219"/>
      <c r="E186" s="219"/>
      <c r="F186" s="218"/>
      <c r="G186" s="218"/>
      <c r="H186" s="218"/>
      <c r="I186" s="218"/>
      <c r="J186" s="218"/>
      <c r="K186" s="220"/>
    </row>
    <row r="187" spans="1:11" ht="15" customHeight="1">
      <c r="A187" s="153" t="s">
        <v>48</v>
      </c>
      <c r="B187" s="201" t="s">
        <v>10</v>
      </c>
      <c r="C187" s="144"/>
      <c r="D187" s="122">
        <f>D188+D189</f>
        <v>5000000</v>
      </c>
      <c r="E187" s="41"/>
      <c r="F187" s="144">
        <v>511000</v>
      </c>
      <c r="G187" s="144"/>
      <c r="H187" s="144"/>
      <c r="I187" s="144"/>
      <c r="J187" s="144"/>
      <c r="K187" s="144"/>
    </row>
    <row r="188" spans="1:11" ht="15">
      <c r="A188" s="154"/>
      <c r="B188" s="202"/>
      <c r="C188" s="145"/>
      <c r="D188" s="65">
        <f>D191</f>
        <v>1250000</v>
      </c>
      <c r="E188" s="66" t="s">
        <v>132</v>
      </c>
      <c r="F188" s="145"/>
      <c r="G188" s="145"/>
      <c r="H188" s="145"/>
      <c r="I188" s="145"/>
      <c r="J188" s="145"/>
      <c r="K188" s="145"/>
    </row>
    <row r="189" spans="1:11" ht="15">
      <c r="A189" s="155"/>
      <c r="B189" s="203"/>
      <c r="C189" s="146"/>
      <c r="D189" s="68">
        <f>D192</f>
        <v>3750000</v>
      </c>
      <c r="E189" s="69" t="s">
        <v>216</v>
      </c>
      <c r="F189" s="146"/>
      <c r="G189" s="146"/>
      <c r="H189" s="146"/>
      <c r="I189" s="146"/>
      <c r="J189" s="146"/>
      <c r="K189" s="146"/>
    </row>
    <row r="190" spans="1:190" s="2" customFormat="1" ht="20.25" customHeight="1">
      <c r="A190" s="150" t="s">
        <v>35</v>
      </c>
      <c r="B190" s="193" t="s">
        <v>134</v>
      </c>
      <c r="C190" s="269">
        <v>71242000</v>
      </c>
      <c r="D190" s="71">
        <v>5000000</v>
      </c>
      <c r="E190" s="72"/>
      <c r="F190" s="216">
        <v>511322</v>
      </c>
      <c r="G190" s="231" t="s">
        <v>95</v>
      </c>
      <c r="H190" s="231" t="s">
        <v>202</v>
      </c>
      <c r="I190" s="231" t="s">
        <v>200</v>
      </c>
      <c r="J190" s="231" t="s">
        <v>206</v>
      </c>
      <c r="K190" s="174" t="s">
        <v>234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</row>
    <row r="191" spans="1:190" s="2" customFormat="1" ht="27.75" customHeight="1">
      <c r="A191" s="151"/>
      <c r="B191" s="194"/>
      <c r="C191" s="270"/>
      <c r="D191" s="73">
        <f>D190/12*3</f>
        <v>1250000</v>
      </c>
      <c r="E191" s="72" t="s">
        <v>131</v>
      </c>
      <c r="F191" s="216"/>
      <c r="G191" s="231"/>
      <c r="H191" s="231"/>
      <c r="I191" s="231"/>
      <c r="J191" s="231"/>
      <c r="K191" s="175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</row>
    <row r="192" spans="1:190" s="2" customFormat="1" ht="27" customHeight="1">
      <c r="A192" s="152"/>
      <c r="B192" s="195"/>
      <c r="C192" s="271"/>
      <c r="D192" s="74">
        <f>D190/12*9</f>
        <v>3750000</v>
      </c>
      <c r="E192" s="75" t="s">
        <v>215</v>
      </c>
      <c r="F192" s="216"/>
      <c r="G192" s="231"/>
      <c r="H192" s="231"/>
      <c r="I192" s="231"/>
      <c r="J192" s="231"/>
      <c r="K192" s="176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</row>
    <row r="193" spans="1:11" ht="14.25">
      <c r="A193" s="217"/>
      <c r="B193" s="218"/>
      <c r="C193" s="218"/>
      <c r="D193" s="219"/>
      <c r="E193" s="219"/>
      <c r="F193" s="218"/>
      <c r="G193" s="218"/>
      <c r="H193" s="218"/>
      <c r="I193" s="218"/>
      <c r="J193" s="218"/>
      <c r="K193" s="220"/>
    </row>
    <row r="194" spans="1:190" s="7" customFormat="1" ht="24" customHeight="1">
      <c r="A194" s="153" t="s">
        <v>52</v>
      </c>
      <c r="B194" s="144" t="s">
        <v>64</v>
      </c>
      <c r="C194" s="144"/>
      <c r="D194" s="123">
        <v>2000000</v>
      </c>
      <c r="E194" s="41"/>
      <c r="F194" s="144">
        <v>422000</v>
      </c>
      <c r="G194" s="144"/>
      <c r="H194" s="144"/>
      <c r="I194" s="144"/>
      <c r="J194" s="144"/>
      <c r="K194" s="144"/>
      <c r="L194" s="6"/>
      <c r="M194" s="1"/>
      <c r="N194" s="1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</row>
    <row r="195" spans="1:190" s="7" customFormat="1" ht="24" customHeight="1">
      <c r="A195" s="154"/>
      <c r="B195" s="145"/>
      <c r="C195" s="145"/>
      <c r="D195" s="65">
        <f>D198</f>
        <v>833333.3333333333</v>
      </c>
      <c r="E195" s="66" t="s">
        <v>132</v>
      </c>
      <c r="F195" s="145"/>
      <c r="G195" s="145"/>
      <c r="H195" s="145"/>
      <c r="I195" s="145"/>
      <c r="J195" s="145"/>
      <c r="K195" s="145"/>
      <c r="L195" s="6"/>
      <c r="M195" s="1"/>
      <c r="N195" s="1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</row>
    <row r="196" spans="1:190" s="7" customFormat="1" ht="24" customHeight="1">
      <c r="A196" s="155"/>
      <c r="B196" s="146"/>
      <c r="C196" s="146"/>
      <c r="D196" s="68">
        <f>D199</f>
        <v>1166666.6666666665</v>
      </c>
      <c r="E196" s="69" t="s">
        <v>216</v>
      </c>
      <c r="F196" s="146"/>
      <c r="G196" s="146"/>
      <c r="H196" s="146"/>
      <c r="I196" s="146"/>
      <c r="J196" s="146"/>
      <c r="K196" s="146"/>
      <c r="L196" s="6"/>
      <c r="M196" s="1"/>
      <c r="N196" s="1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</row>
    <row r="197" spans="1:11" ht="19.5" customHeight="1">
      <c r="A197" s="204" t="s">
        <v>53</v>
      </c>
      <c r="B197" s="193" t="s">
        <v>181</v>
      </c>
      <c r="C197" s="162" t="s">
        <v>92</v>
      </c>
      <c r="D197" s="124">
        <v>2000000</v>
      </c>
      <c r="E197" s="115"/>
      <c r="F197" s="232">
        <v>422200</v>
      </c>
      <c r="G197" s="147" t="s">
        <v>95</v>
      </c>
      <c r="H197" s="147" t="s">
        <v>190</v>
      </c>
      <c r="I197" s="147" t="s">
        <v>202</v>
      </c>
      <c r="J197" s="147" t="s">
        <v>203</v>
      </c>
      <c r="K197" s="174" t="s">
        <v>234</v>
      </c>
    </row>
    <row r="198" spans="1:11" ht="20.25" customHeight="1">
      <c r="A198" s="205"/>
      <c r="B198" s="194"/>
      <c r="C198" s="163"/>
      <c r="D198" s="73">
        <f>D197/12*5</f>
        <v>833333.3333333333</v>
      </c>
      <c r="E198" s="72" t="s">
        <v>131</v>
      </c>
      <c r="F198" s="233"/>
      <c r="G198" s="148"/>
      <c r="H198" s="148"/>
      <c r="I198" s="148"/>
      <c r="J198" s="148"/>
      <c r="K198" s="175"/>
    </row>
    <row r="199" spans="1:11" ht="32.25" customHeight="1">
      <c r="A199" s="206"/>
      <c r="B199" s="195"/>
      <c r="C199" s="164"/>
      <c r="D199" s="74">
        <f>D197/12*7</f>
        <v>1166666.6666666665</v>
      </c>
      <c r="E199" s="75" t="s">
        <v>215</v>
      </c>
      <c r="F199" s="240"/>
      <c r="G199" s="149"/>
      <c r="H199" s="149"/>
      <c r="I199" s="149"/>
      <c r="J199" s="149"/>
      <c r="K199" s="176"/>
    </row>
    <row r="200" spans="1:11" ht="14.25">
      <c r="A200" s="217"/>
      <c r="B200" s="218"/>
      <c r="C200" s="218"/>
      <c r="D200" s="218"/>
      <c r="E200" s="218"/>
      <c r="F200" s="218"/>
      <c r="G200" s="218"/>
      <c r="H200" s="218"/>
      <c r="I200" s="218"/>
      <c r="J200" s="218"/>
      <c r="K200" s="220"/>
    </row>
    <row r="201" spans="1:11" ht="15">
      <c r="A201" s="153" t="s">
        <v>70</v>
      </c>
      <c r="B201" s="180" t="s">
        <v>67</v>
      </c>
      <c r="C201" s="180"/>
      <c r="D201" s="40">
        <f>D204</f>
        <v>541341840</v>
      </c>
      <c r="E201" s="41"/>
      <c r="F201" s="180">
        <v>471212</v>
      </c>
      <c r="G201" s="144"/>
      <c r="H201" s="144"/>
      <c r="I201" s="144"/>
      <c r="J201" s="144"/>
      <c r="K201" s="174"/>
    </row>
    <row r="202" spans="1:11" ht="15">
      <c r="A202" s="154"/>
      <c r="B202" s="181"/>
      <c r="C202" s="181"/>
      <c r="D202" s="65">
        <f>D205</f>
        <v>360894560</v>
      </c>
      <c r="E202" s="66" t="s">
        <v>132</v>
      </c>
      <c r="F202" s="181"/>
      <c r="G202" s="145"/>
      <c r="H202" s="145"/>
      <c r="I202" s="145"/>
      <c r="J202" s="145"/>
      <c r="K202" s="175"/>
    </row>
    <row r="203" spans="1:11" ht="15">
      <c r="A203" s="155"/>
      <c r="B203" s="182"/>
      <c r="C203" s="182"/>
      <c r="D203" s="68">
        <f>D206</f>
        <v>180447280</v>
      </c>
      <c r="E203" s="69" t="s">
        <v>216</v>
      </c>
      <c r="F203" s="182"/>
      <c r="G203" s="146"/>
      <c r="H203" s="146"/>
      <c r="I203" s="146"/>
      <c r="J203" s="146"/>
      <c r="K203" s="176"/>
    </row>
    <row r="204" spans="1:15" ht="24" customHeight="1">
      <c r="A204" s="204" t="s">
        <v>68</v>
      </c>
      <c r="B204" s="227" t="s">
        <v>96</v>
      </c>
      <c r="C204" s="224">
        <v>85141211</v>
      </c>
      <c r="D204" s="85">
        <v>541341840</v>
      </c>
      <c r="E204" s="86"/>
      <c r="F204" s="272">
        <v>471212</v>
      </c>
      <c r="G204" s="147" t="s">
        <v>69</v>
      </c>
      <c r="H204" s="147" t="s">
        <v>186</v>
      </c>
      <c r="I204" s="147" t="s">
        <v>187</v>
      </c>
      <c r="J204" s="147" t="s">
        <v>188</v>
      </c>
      <c r="K204" s="174" t="s">
        <v>234</v>
      </c>
      <c r="O204" s="6"/>
    </row>
    <row r="205" spans="1:15" ht="24" customHeight="1">
      <c r="A205" s="205"/>
      <c r="B205" s="228"/>
      <c r="C205" s="225"/>
      <c r="D205" s="73">
        <f>D204/12*8</f>
        <v>360894560</v>
      </c>
      <c r="E205" s="72" t="s">
        <v>131</v>
      </c>
      <c r="F205" s="273"/>
      <c r="G205" s="148"/>
      <c r="H205" s="148"/>
      <c r="I205" s="148"/>
      <c r="J205" s="148"/>
      <c r="K205" s="175"/>
      <c r="O205" s="6"/>
    </row>
    <row r="206" spans="1:15" ht="24" customHeight="1">
      <c r="A206" s="206"/>
      <c r="B206" s="229"/>
      <c r="C206" s="226"/>
      <c r="D206" s="74">
        <f>D204/12*4</f>
        <v>180447280</v>
      </c>
      <c r="E206" s="75" t="s">
        <v>215</v>
      </c>
      <c r="F206" s="274"/>
      <c r="G206" s="149"/>
      <c r="H206" s="149"/>
      <c r="I206" s="149"/>
      <c r="J206" s="149"/>
      <c r="K206" s="176"/>
      <c r="O206" s="6"/>
    </row>
    <row r="207" spans="1:11" ht="39" customHeight="1">
      <c r="A207" s="217"/>
      <c r="B207" s="218"/>
      <c r="C207" s="218"/>
      <c r="D207" s="219"/>
      <c r="E207" s="219"/>
      <c r="F207" s="218"/>
      <c r="G207" s="218"/>
      <c r="H207" s="218"/>
      <c r="I207" s="218"/>
      <c r="J207" s="218"/>
      <c r="K207" s="220"/>
    </row>
    <row r="208" spans="1:190" s="13" customFormat="1" ht="23.25" customHeight="1">
      <c r="A208" s="102"/>
      <c r="B208" s="27" t="s">
        <v>45</v>
      </c>
      <c r="C208" s="125" t="s">
        <v>44</v>
      </c>
      <c r="D208" s="103">
        <f>D210</f>
        <v>32800000</v>
      </c>
      <c r="E208" s="26"/>
      <c r="F208" s="27"/>
      <c r="G208" s="27"/>
      <c r="H208" s="27"/>
      <c r="I208" s="27"/>
      <c r="J208" s="27"/>
      <c r="K208" s="27"/>
      <c r="L208" s="6"/>
      <c r="M208" s="6"/>
      <c r="N208" s="1"/>
      <c r="O208" s="1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</row>
    <row r="209" spans="1:190" s="13" customFormat="1" ht="23.25" customHeight="1">
      <c r="A209" s="165"/>
      <c r="B209" s="166"/>
      <c r="C209" s="166"/>
      <c r="D209" s="166"/>
      <c r="E209" s="166"/>
      <c r="F209" s="166"/>
      <c r="G209" s="166"/>
      <c r="H209" s="166"/>
      <c r="I209" s="166"/>
      <c r="J209" s="166"/>
      <c r="K209" s="167"/>
      <c r="L209" s="6"/>
      <c r="M209" s="6"/>
      <c r="N209" s="1"/>
      <c r="O209" s="1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</row>
    <row r="210" spans="1:190" s="13" customFormat="1" ht="23.25" customHeight="1">
      <c r="A210" s="102" t="s">
        <v>31</v>
      </c>
      <c r="B210" s="38" t="s">
        <v>10</v>
      </c>
      <c r="C210" s="25"/>
      <c r="D210" s="126">
        <f>D211</f>
        <v>32800000</v>
      </c>
      <c r="E210" s="127" t="s">
        <v>131</v>
      </c>
      <c r="F210" s="27">
        <v>511000</v>
      </c>
      <c r="G210" s="141"/>
      <c r="H210" s="141"/>
      <c r="I210" s="141"/>
      <c r="J210" s="141"/>
      <c r="K210" s="221"/>
      <c r="L210" s="6"/>
      <c r="M210" s="6"/>
      <c r="N210" s="1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</row>
    <row r="211" spans="1:190" s="2" customFormat="1" ht="29.25" customHeight="1">
      <c r="A211" s="79" t="s">
        <v>11</v>
      </c>
      <c r="B211" s="128" t="s">
        <v>32</v>
      </c>
      <c r="C211" s="129"/>
      <c r="D211" s="98">
        <f>SUM(D212:D214)</f>
        <v>32800000</v>
      </c>
      <c r="E211" s="50" t="s">
        <v>130</v>
      </c>
      <c r="F211" s="89">
        <v>511321</v>
      </c>
      <c r="G211" s="143"/>
      <c r="H211" s="143"/>
      <c r="I211" s="143"/>
      <c r="J211" s="143"/>
      <c r="K211" s="22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</row>
    <row r="212" spans="1:190" s="2" customFormat="1" ht="29.25" customHeight="1">
      <c r="A212" s="79" t="s">
        <v>46</v>
      </c>
      <c r="B212" s="54" t="s">
        <v>238</v>
      </c>
      <c r="C212" s="55">
        <v>45000000</v>
      </c>
      <c r="D212" s="130">
        <v>25800000</v>
      </c>
      <c r="E212" s="50" t="s">
        <v>130</v>
      </c>
      <c r="F212" s="89">
        <v>511321</v>
      </c>
      <c r="G212" s="89" t="s">
        <v>211</v>
      </c>
      <c r="H212" s="78" t="s">
        <v>204</v>
      </c>
      <c r="I212" s="78" t="s">
        <v>187</v>
      </c>
      <c r="J212" s="78" t="s">
        <v>196</v>
      </c>
      <c r="K212" s="22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</row>
    <row r="213" spans="1:190" s="2" customFormat="1" ht="28.5">
      <c r="A213" s="79" t="s">
        <v>47</v>
      </c>
      <c r="B213" s="131" t="s">
        <v>212</v>
      </c>
      <c r="C213" s="55">
        <v>45000000</v>
      </c>
      <c r="D213" s="130">
        <v>5000000</v>
      </c>
      <c r="E213" s="50" t="s">
        <v>130</v>
      </c>
      <c r="F213" s="80">
        <v>511321</v>
      </c>
      <c r="G213" s="78" t="s">
        <v>95</v>
      </c>
      <c r="H213" s="78" t="s">
        <v>204</v>
      </c>
      <c r="I213" s="78" t="s">
        <v>187</v>
      </c>
      <c r="J213" s="78" t="s">
        <v>196</v>
      </c>
      <c r="K213" s="222"/>
      <c r="L213" s="1"/>
      <c r="M213" s="1"/>
      <c r="N213" s="1"/>
      <c r="O213" s="6"/>
      <c r="P213" s="6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</row>
    <row r="214" spans="1:190" s="2" customFormat="1" ht="28.5">
      <c r="A214" s="79" t="s">
        <v>111</v>
      </c>
      <c r="B214" s="131" t="s">
        <v>213</v>
      </c>
      <c r="C214" s="55">
        <v>45000000</v>
      </c>
      <c r="D214" s="130">
        <v>2000000</v>
      </c>
      <c r="E214" s="50" t="s">
        <v>130</v>
      </c>
      <c r="F214" s="80">
        <v>511321</v>
      </c>
      <c r="G214" s="78" t="s">
        <v>95</v>
      </c>
      <c r="H214" s="78" t="s">
        <v>192</v>
      </c>
      <c r="I214" s="78" t="s">
        <v>190</v>
      </c>
      <c r="J214" s="78" t="s">
        <v>196</v>
      </c>
      <c r="K214" s="223"/>
      <c r="L214" s="1"/>
      <c r="M214" s="1"/>
      <c r="N214" s="1"/>
      <c r="O214" s="6"/>
      <c r="P214" s="6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</row>
    <row r="215" spans="3:4" ht="14.25">
      <c r="C215" s="3"/>
      <c r="D215" s="4"/>
    </row>
    <row r="216" spans="3:4" ht="14.25">
      <c r="C216" s="18"/>
      <c r="D216" s="4"/>
    </row>
    <row r="217" spans="3:4" ht="14.25">
      <c r="C217" s="3"/>
      <c r="D217" s="4"/>
    </row>
    <row r="218" spans="3:4" ht="14.25">
      <c r="C218" s="3"/>
      <c r="D218" s="4"/>
    </row>
    <row r="219" spans="3:5" ht="14.25">
      <c r="C219" s="3"/>
      <c r="D219" s="4" t="s">
        <v>44</v>
      </c>
      <c r="E219" s="16" t="s">
        <v>44</v>
      </c>
    </row>
    <row r="220" spans="3:4" ht="14.25">
      <c r="C220" s="3"/>
      <c r="D220" s="4" t="s">
        <v>44</v>
      </c>
    </row>
    <row r="221" spans="3:4" ht="14.25">
      <c r="C221" s="3"/>
      <c r="D221" s="4" t="s">
        <v>44</v>
      </c>
    </row>
    <row r="222" spans="3:4" ht="14.25">
      <c r="C222" s="3"/>
      <c r="D222" s="4"/>
    </row>
    <row r="223" spans="3:5" ht="14.25">
      <c r="C223" s="3"/>
      <c r="D223" s="4"/>
      <c r="E223" s="16" t="s">
        <v>44</v>
      </c>
    </row>
    <row r="224" spans="3:4" ht="14.25">
      <c r="C224" s="3"/>
      <c r="D224" s="4"/>
    </row>
    <row r="225" spans="3:4" ht="14.25">
      <c r="C225" s="3"/>
      <c r="D225" s="4"/>
    </row>
    <row r="226" spans="3:4" ht="14.25">
      <c r="C226" s="3"/>
      <c r="D226" s="4"/>
    </row>
    <row r="227" spans="3:4" ht="14.25">
      <c r="C227" s="3"/>
      <c r="D227" s="4"/>
    </row>
    <row r="228" spans="3:4" ht="14.25">
      <c r="C228" s="3"/>
      <c r="D228" s="4"/>
    </row>
    <row r="229" spans="1:190" ht="14.25">
      <c r="A229" s="8"/>
      <c r="B229" s="8"/>
      <c r="C229" s="3"/>
      <c r="D229" s="4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</row>
    <row r="230" spans="1:190" ht="14.25">
      <c r="A230" s="8"/>
      <c r="B230" s="8"/>
      <c r="C230" s="3"/>
      <c r="D230" s="4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</row>
    <row r="231" spans="1:190" ht="14.25">
      <c r="A231" s="8"/>
      <c r="B231" s="8"/>
      <c r="C231" s="3"/>
      <c r="D231" s="4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</row>
    <row r="232" spans="1:190" ht="14.25">
      <c r="A232" s="8"/>
      <c r="B232" s="8"/>
      <c r="C232" s="3"/>
      <c r="D232" s="4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</row>
    <row r="233" spans="1:190" ht="14.25">
      <c r="A233" s="8"/>
      <c r="B233" s="8"/>
      <c r="C233" s="3"/>
      <c r="D233" s="4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</row>
    <row r="234" spans="1:190" ht="14.25">
      <c r="A234" s="8"/>
      <c r="B234" s="8"/>
      <c r="C234" s="3"/>
      <c r="D234" s="4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</row>
    <row r="235" spans="1:190" ht="14.25">
      <c r="A235" s="8"/>
      <c r="B235" s="8"/>
      <c r="C235" s="3"/>
      <c r="D235" s="4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</row>
    <row r="236" spans="1:190" ht="14.25">
      <c r="A236" s="8"/>
      <c r="B236" s="8"/>
      <c r="C236" s="3"/>
      <c r="D236" s="4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</row>
    <row r="237" spans="1:190" ht="14.25">
      <c r="A237" s="8"/>
      <c r="B237" s="8"/>
      <c r="C237" s="3"/>
      <c r="D237" s="4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</row>
    <row r="238" spans="1:190" ht="14.25">
      <c r="A238" s="8"/>
      <c r="B238" s="8"/>
      <c r="C238" s="3"/>
      <c r="D238" s="4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</row>
    <row r="239" spans="1:190" ht="14.25">
      <c r="A239" s="8"/>
      <c r="B239" s="8"/>
      <c r="C239" s="3"/>
      <c r="D239" s="4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</row>
    <row r="240" spans="1:190" ht="14.25">
      <c r="A240" s="8"/>
      <c r="B240" s="8"/>
      <c r="C240" s="3"/>
      <c r="D240" s="4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</row>
    <row r="241" spans="1:190" ht="14.25">
      <c r="A241" s="8"/>
      <c r="B241" s="8"/>
      <c r="C241" s="3"/>
      <c r="D241" s="4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</row>
    <row r="242" spans="1:190" ht="14.25">
      <c r="A242" s="8"/>
      <c r="B242" s="8"/>
      <c r="C242" s="3"/>
      <c r="D242" s="4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</row>
    <row r="243" spans="1:190" ht="14.25">
      <c r="A243" s="8"/>
      <c r="B243" s="8"/>
      <c r="C243" s="3"/>
      <c r="D243" s="4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</row>
    <row r="244" spans="1:190" ht="14.25">
      <c r="A244" s="8"/>
      <c r="B244" s="8"/>
      <c r="C244" s="3"/>
      <c r="D244" s="4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</row>
    <row r="245" spans="1:190" ht="14.25">
      <c r="A245" s="8"/>
      <c r="B245" s="8"/>
      <c r="C245" s="3"/>
      <c r="D245" s="4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</row>
    <row r="246" spans="1:190" ht="14.25">
      <c r="A246" s="8"/>
      <c r="B246" s="8"/>
      <c r="C246" s="3"/>
      <c r="D246" s="4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</row>
    <row r="247" spans="1:190" ht="14.25">
      <c r="A247" s="8"/>
      <c r="B247" s="8"/>
      <c r="C247" s="3"/>
      <c r="D247" s="4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</row>
    <row r="248" spans="1:190" ht="14.25">
      <c r="A248" s="8"/>
      <c r="B248" s="8"/>
      <c r="C248" s="3"/>
      <c r="D248" s="4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</row>
    <row r="249" spans="1:190" ht="14.25">
      <c r="A249" s="8"/>
      <c r="B249" s="8"/>
      <c r="C249" s="3"/>
      <c r="D249" s="4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</row>
    <row r="250" spans="1:190" ht="14.25">
      <c r="A250" s="8"/>
      <c r="B250" s="8"/>
      <c r="C250" s="3"/>
      <c r="D250" s="4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</row>
    <row r="251" spans="1:190" ht="14.25">
      <c r="A251" s="8"/>
      <c r="B251" s="8"/>
      <c r="C251" s="3"/>
      <c r="D251" s="4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</row>
    <row r="252" spans="1:190" ht="14.25">
      <c r="A252" s="8"/>
      <c r="B252" s="8"/>
      <c r="C252" s="3"/>
      <c r="D252" s="4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</row>
    <row r="253" spans="1:190" ht="14.25">
      <c r="A253" s="8"/>
      <c r="B253" s="8"/>
      <c r="C253" s="3"/>
      <c r="D253" s="4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</row>
    <row r="254" spans="1:190" ht="14.25">
      <c r="A254" s="8"/>
      <c r="B254" s="8"/>
      <c r="C254" s="3"/>
      <c r="D254" s="4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</row>
    <row r="255" spans="1:190" ht="14.25">
      <c r="A255" s="8"/>
      <c r="B255" s="8"/>
      <c r="C255" s="3"/>
      <c r="D255" s="4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</row>
    <row r="256" spans="1:190" ht="14.25">
      <c r="A256" s="8"/>
      <c r="B256" s="8"/>
      <c r="C256" s="3"/>
      <c r="D256" s="4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</row>
    <row r="257" spans="1:190" ht="14.25">
      <c r="A257" s="8"/>
      <c r="B257" s="8"/>
      <c r="C257" s="3"/>
      <c r="D257" s="4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</row>
    <row r="258" spans="1:190" ht="14.25">
      <c r="A258" s="8"/>
      <c r="B258" s="8"/>
      <c r="C258" s="3"/>
      <c r="D258" s="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</row>
    <row r="259" spans="1:190" ht="14.25">
      <c r="A259" s="8"/>
      <c r="B259" s="8"/>
      <c r="C259" s="3"/>
      <c r="D259" s="4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</row>
    <row r="260" spans="1:190" ht="14.25">
      <c r="A260" s="8"/>
      <c r="B260" s="8"/>
      <c r="C260" s="3"/>
      <c r="D260" s="4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</row>
    <row r="261" spans="1:190" ht="14.25">
      <c r="A261" s="8"/>
      <c r="B261" s="8"/>
      <c r="C261" s="3"/>
      <c r="D261" s="4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</row>
    <row r="262" spans="1:190" ht="14.25">
      <c r="A262" s="8"/>
      <c r="B262" s="8"/>
      <c r="C262" s="3"/>
      <c r="D262" s="4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</row>
    <row r="263" spans="1:190" ht="14.25">
      <c r="A263" s="8"/>
      <c r="B263" s="8"/>
      <c r="C263" s="3"/>
      <c r="D263" s="4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</row>
    <row r="264" spans="1:190" ht="14.25">
      <c r="A264" s="8"/>
      <c r="B264" s="8"/>
      <c r="C264" s="3"/>
      <c r="D264" s="4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</row>
    <row r="265" spans="1:190" ht="14.25">
      <c r="A265" s="8"/>
      <c r="B265" s="8"/>
      <c r="C265" s="3"/>
      <c r="D265" s="4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</row>
    <row r="266" spans="1:190" ht="14.25">
      <c r="A266" s="8"/>
      <c r="B266" s="8"/>
      <c r="C266" s="3"/>
      <c r="D266" s="4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</row>
    <row r="267" spans="1:190" ht="14.25">
      <c r="A267" s="8"/>
      <c r="B267" s="8"/>
      <c r="C267" s="3"/>
      <c r="D267" s="4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</row>
    <row r="268" spans="1:190" ht="14.25">
      <c r="A268" s="8"/>
      <c r="B268" s="8"/>
      <c r="C268" s="3"/>
      <c r="D268" s="4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</row>
    <row r="269" spans="1:190" ht="14.25">
      <c r="A269" s="8"/>
      <c r="B269" s="8"/>
      <c r="C269" s="3"/>
      <c r="D269" s="4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</row>
    <row r="270" spans="1:190" ht="14.25">
      <c r="A270" s="8"/>
      <c r="B270" s="8"/>
      <c r="C270" s="3"/>
      <c r="D270" s="4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</row>
    <row r="271" spans="1:190" ht="14.25">
      <c r="A271" s="8"/>
      <c r="B271" s="8"/>
      <c r="C271" s="3"/>
      <c r="D271" s="4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</row>
    <row r="272" spans="1:190" ht="14.25">
      <c r="A272" s="8"/>
      <c r="B272" s="8"/>
      <c r="C272" s="3"/>
      <c r="D272" s="4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</row>
    <row r="273" spans="1:190" ht="14.25">
      <c r="A273" s="8"/>
      <c r="B273" s="8"/>
      <c r="C273" s="3"/>
      <c r="D273" s="4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</row>
    <row r="274" spans="1:190" ht="14.25">
      <c r="A274" s="8"/>
      <c r="B274" s="8"/>
      <c r="C274" s="3"/>
      <c r="D274" s="4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</row>
    <row r="275" spans="1:190" ht="14.25">
      <c r="A275" s="8"/>
      <c r="B275" s="8"/>
      <c r="C275" s="3"/>
      <c r="D275" s="4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</row>
    <row r="276" spans="1:190" ht="14.25">
      <c r="A276" s="8"/>
      <c r="B276" s="8"/>
      <c r="C276" s="3"/>
      <c r="D276" s="4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</row>
    <row r="277" spans="1:190" ht="14.25">
      <c r="A277" s="8"/>
      <c r="B277" s="8"/>
      <c r="C277" s="3"/>
      <c r="D277" s="4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</row>
    <row r="278" spans="1:190" ht="14.25">
      <c r="A278" s="8"/>
      <c r="B278" s="8"/>
      <c r="C278" s="3"/>
      <c r="D278" s="4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</row>
    <row r="279" spans="1:190" ht="14.25">
      <c r="A279" s="8"/>
      <c r="B279" s="8"/>
      <c r="C279" s="3"/>
      <c r="D279" s="4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</row>
    <row r="280" spans="1:190" ht="14.25">
      <c r="A280" s="8"/>
      <c r="B280" s="8"/>
      <c r="C280" s="3"/>
      <c r="D280" s="4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</row>
    <row r="281" spans="1:190" ht="14.25">
      <c r="A281" s="8"/>
      <c r="B281" s="8"/>
      <c r="C281" s="3"/>
      <c r="D281" s="4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</row>
    <row r="282" spans="1:190" ht="14.25">
      <c r="A282" s="8"/>
      <c r="B282" s="8"/>
      <c r="C282" s="3"/>
      <c r="D282" s="4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</row>
    <row r="283" spans="1:190" ht="14.25">
      <c r="A283" s="8"/>
      <c r="B283" s="8"/>
      <c r="C283" s="3"/>
      <c r="D283" s="4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</row>
    <row r="284" spans="1:190" ht="14.25">
      <c r="A284" s="8"/>
      <c r="B284" s="8"/>
      <c r="C284" s="3"/>
      <c r="D284" s="4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</row>
    <row r="285" spans="1:190" ht="14.25">
      <c r="A285" s="8"/>
      <c r="B285" s="8"/>
      <c r="C285" s="3"/>
      <c r="D285" s="4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</row>
    <row r="286" spans="1:190" ht="14.25">
      <c r="A286" s="8"/>
      <c r="B286" s="8"/>
      <c r="C286" s="3"/>
      <c r="D286" s="4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</row>
    <row r="287" spans="1:190" ht="14.25">
      <c r="A287" s="8"/>
      <c r="B287" s="8"/>
      <c r="C287" s="3"/>
      <c r="D287" s="4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</row>
    <row r="288" spans="1:190" ht="14.25">
      <c r="A288" s="8"/>
      <c r="B288" s="8"/>
      <c r="C288" s="3"/>
      <c r="D288" s="4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</row>
    <row r="289" spans="1:190" ht="14.25">
      <c r="A289" s="8"/>
      <c r="B289" s="8"/>
      <c r="C289" s="3"/>
      <c r="D289" s="4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</row>
    <row r="290" spans="1:190" ht="14.25">
      <c r="A290" s="8"/>
      <c r="B290" s="8"/>
      <c r="C290" s="3"/>
      <c r="D290" s="4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</row>
    <row r="291" spans="1:190" ht="14.25">
      <c r="A291" s="8"/>
      <c r="B291" s="8"/>
      <c r="C291" s="3"/>
      <c r="D291" s="4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</row>
    <row r="292" spans="1:190" ht="14.25">
      <c r="A292" s="8"/>
      <c r="B292" s="8"/>
      <c r="C292" s="3"/>
      <c r="D292" s="4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</row>
    <row r="293" spans="1:190" ht="14.25">
      <c r="A293" s="8"/>
      <c r="B293" s="8"/>
      <c r="C293" s="3"/>
      <c r="D293" s="4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</row>
    <row r="294" spans="1:190" ht="14.25">
      <c r="A294" s="8"/>
      <c r="B294" s="8"/>
      <c r="C294" s="3"/>
      <c r="D294" s="4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</row>
    <row r="295" spans="1:190" ht="14.25">
      <c r="A295" s="8"/>
      <c r="B295" s="8"/>
      <c r="C295" s="3"/>
      <c r="D295" s="4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</row>
    <row r="296" spans="1:190" ht="14.25">
      <c r="A296" s="8"/>
      <c r="B296" s="8"/>
      <c r="C296" s="3"/>
      <c r="D296" s="4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</row>
    <row r="297" spans="1:190" ht="14.25">
      <c r="A297" s="8"/>
      <c r="B297" s="8"/>
      <c r="C297" s="3"/>
      <c r="D297" s="4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</row>
    <row r="298" spans="1:190" ht="14.25">
      <c r="A298" s="8"/>
      <c r="B298" s="8"/>
      <c r="C298" s="3"/>
      <c r="D298" s="4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</row>
    <row r="299" spans="1:190" ht="14.25">
      <c r="A299" s="8"/>
      <c r="B299" s="8"/>
      <c r="C299" s="3"/>
      <c r="D299" s="4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</row>
    <row r="300" spans="1:190" ht="14.25">
      <c r="A300" s="8"/>
      <c r="B300" s="8"/>
      <c r="C300" s="3"/>
      <c r="D300" s="4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</row>
    <row r="301" spans="1:190" ht="14.25">
      <c r="A301" s="8"/>
      <c r="B301" s="8"/>
      <c r="C301" s="3"/>
      <c r="D301" s="4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</row>
    <row r="302" spans="1:190" ht="14.25">
      <c r="A302" s="8"/>
      <c r="B302" s="8"/>
      <c r="C302" s="3"/>
      <c r="D302" s="4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</row>
    <row r="303" spans="1:190" ht="14.25">
      <c r="A303" s="8"/>
      <c r="B303" s="8"/>
      <c r="C303" s="3"/>
      <c r="D303" s="4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</row>
    <row r="304" spans="1:190" ht="14.25">
      <c r="A304" s="8"/>
      <c r="B304" s="8"/>
      <c r="C304" s="3"/>
      <c r="D304" s="4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</row>
    <row r="305" spans="1:190" ht="14.25">
      <c r="A305" s="8"/>
      <c r="B305" s="8"/>
      <c r="C305" s="3"/>
      <c r="D305" s="4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</row>
    <row r="306" spans="1:190" ht="14.25">
      <c r="A306" s="8"/>
      <c r="B306" s="8"/>
      <c r="C306" s="3"/>
      <c r="D306" s="4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</row>
    <row r="307" spans="1:190" ht="14.25">
      <c r="A307" s="8"/>
      <c r="B307" s="8"/>
      <c r="C307" s="3"/>
      <c r="D307" s="4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</row>
    <row r="308" spans="1:190" ht="14.25">
      <c r="A308" s="8"/>
      <c r="B308" s="8"/>
      <c r="C308" s="3"/>
      <c r="D308" s="4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</row>
    <row r="309" spans="1:190" ht="14.25">
      <c r="A309" s="8"/>
      <c r="B309" s="8"/>
      <c r="C309" s="3"/>
      <c r="D309" s="4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</row>
    <row r="310" spans="1:190" ht="14.25">
      <c r="A310" s="8"/>
      <c r="B310" s="8"/>
      <c r="C310" s="3"/>
      <c r="D310" s="4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</row>
    <row r="311" spans="1:190" ht="14.25">
      <c r="A311" s="8"/>
      <c r="B311" s="8"/>
      <c r="C311" s="3"/>
      <c r="D311" s="4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</row>
    <row r="312" spans="1:190" ht="14.25">
      <c r="A312" s="8"/>
      <c r="B312" s="8"/>
      <c r="C312" s="3"/>
      <c r="D312" s="4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</row>
    <row r="313" spans="1:190" ht="14.25">
      <c r="A313" s="8"/>
      <c r="B313" s="8"/>
      <c r="C313" s="3"/>
      <c r="D313" s="4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</row>
    <row r="314" spans="1:190" ht="14.25">
      <c r="A314" s="8"/>
      <c r="B314" s="8"/>
      <c r="C314" s="3"/>
      <c r="D314" s="4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</row>
    <row r="315" spans="1:190" ht="14.25">
      <c r="A315" s="8"/>
      <c r="B315" s="8"/>
      <c r="C315" s="3"/>
      <c r="D315" s="4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</row>
    <row r="316" spans="1:190" ht="14.25">
      <c r="A316" s="8"/>
      <c r="B316" s="8"/>
      <c r="C316" s="3"/>
      <c r="D316" s="4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</row>
    <row r="317" spans="1:190" ht="14.25">
      <c r="A317" s="8"/>
      <c r="B317" s="8"/>
      <c r="C317" s="3"/>
      <c r="D317" s="4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</row>
    <row r="318" spans="1:190" ht="14.25">
      <c r="A318" s="8"/>
      <c r="B318" s="8"/>
      <c r="C318" s="3"/>
      <c r="D318" s="4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</row>
    <row r="319" spans="1:190" ht="14.25">
      <c r="A319" s="8"/>
      <c r="B319" s="8"/>
      <c r="C319" s="3"/>
      <c r="D319" s="4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</row>
    <row r="320" spans="1:190" ht="14.25">
      <c r="A320" s="8"/>
      <c r="B320" s="8"/>
      <c r="C320" s="3"/>
      <c r="D320" s="4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</row>
    <row r="321" spans="1:190" ht="14.25">
      <c r="A321" s="8"/>
      <c r="B321" s="8"/>
      <c r="C321" s="3"/>
      <c r="D321" s="4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</row>
    <row r="322" spans="1:190" ht="14.25">
      <c r="A322" s="8"/>
      <c r="B322" s="8"/>
      <c r="C322" s="3"/>
      <c r="D322" s="4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</row>
    <row r="323" spans="1:190" ht="14.25">
      <c r="A323" s="8"/>
      <c r="B323" s="8"/>
      <c r="C323" s="3"/>
      <c r="D323" s="4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</row>
    <row r="324" spans="1:190" ht="14.25">
      <c r="A324" s="8"/>
      <c r="B324" s="8"/>
      <c r="C324" s="3"/>
      <c r="D324" s="4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</row>
    <row r="325" spans="1:190" ht="14.25">
      <c r="A325" s="8"/>
      <c r="B325" s="8"/>
      <c r="C325" s="3"/>
      <c r="D325" s="4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</row>
    <row r="326" spans="1:190" ht="14.25">
      <c r="A326" s="8"/>
      <c r="B326" s="8"/>
      <c r="C326" s="3"/>
      <c r="D326" s="4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</row>
    <row r="327" spans="1:190" ht="14.25">
      <c r="A327" s="8"/>
      <c r="B327" s="8"/>
      <c r="C327" s="3"/>
      <c r="D327" s="4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</row>
    <row r="328" spans="1:190" ht="14.25">
      <c r="A328" s="8"/>
      <c r="B328" s="8"/>
      <c r="C328" s="3"/>
      <c r="D328" s="4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</row>
    <row r="329" spans="1:190" ht="14.25">
      <c r="A329" s="8"/>
      <c r="B329" s="8"/>
      <c r="C329" s="3"/>
      <c r="D329" s="4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</row>
    <row r="330" spans="1:190" ht="14.25">
      <c r="A330" s="8"/>
      <c r="B330" s="8"/>
      <c r="C330" s="3"/>
      <c r="D330" s="4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</row>
    <row r="331" spans="1:190" ht="14.25">
      <c r="A331" s="8"/>
      <c r="B331" s="8"/>
      <c r="C331" s="3"/>
      <c r="D331" s="4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</row>
    <row r="332" spans="1:190" ht="14.25">
      <c r="A332" s="8"/>
      <c r="B332" s="8"/>
      <c r="C332" s="3"/>
      <c r="D332" s="4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</row>
    <row r="333" spans="1:190" ht="14.25">
      <c r="A333" s="8"/>
      <c r="B333" s="8"/>
      <c r="C333" s="3"/>
      <c r="D333" s="4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</row>
    <row r="334" spans="1:190" ht="14.25">
      <c r="A334" s="8"/>
      <c r="B334" s="8"/>
      <c r="C334" s="3"/>
      <c r="D334" s="4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</row>
    <row r="335" spans="1:190" ht="14.25">
      <c r="A335" s="8"/>
      <c r="B335" s="8"/>
      <c r="C335" s="3"/>
      <c r="D335" s="4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</row>
    <row r="336" spans="1:190" ht="14.25">
      <c r="A336" s="8"/>
      <c r="B336" s="8"/>
      <c r="C336" s="3"/>
      <c r="D336" s="4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</row>
    <row r="337" spans="1:190" ht="14.25">
      <c r="A337" s="8"/>
      <c r="B337" s="8"/>
      <c r="C337" s="3"/>
      <c r="D337" s="4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</row>
    <row r="338" spans="1:190" ht="14.25">
      <c r="A338" s="8"/>
      <c r="B338" s="8"/>
      <c r="C338" s="3"/>
      <c r="D338" s="4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</row>
    <row r="339" spans="1:190" ht="14.25">
      <c r="A339" s="8"/>
      <c r="B339" s="8"/>
      <c r="C339" s="3"/>
      <c r="D339" s="4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</row>
    <row r="340" spans="1:190" ht="14.25">
      <c r="A340" s="8"/>
      <c r="B340" s="8"/>
      <c r="C340" s="3"/>
      <c r="D340" s="4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</row>
    <row r="341" spans="1:190" ht="14.25">
      <c r="A341" s="8"/>
      <c r="B341" s="8"/>
      <c r="C341" s="3"/>
      <c r="D341" s="4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</row>
    <row r="342" spans="1:190" ht="14.25">
      <c r="A342" s="8"/>
      <c r="B342" s="8"/>
      <c r="C342" s="3"/>
      <c r="D342" s="4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</row>
    <row r="343" spans="1:190" ht="14.25">
      <c r="A343" s="8"/>
      <c r="B343" s="8"/>
      <c r="C343" s="3"/>
      <c r="D343" s="4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</row>
    <row r="344" spans="1:190" ht="14.25">
      <c r="A344" s="8"/>
      <c r="B344" s="8"/>
      <c r="C344" s="3"/>
      <c r="D344" s="4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</row>
    <row r="345" spans="1:190" ht="14.25">
      <c r="A345" s="8"/>
      <c r="B345" s="8"/>
      <c r="C345" s="3"/>
      <c r="D345" s="4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</row>
    <row r="346" spans="1:190" ht="14.25">
      <c r="A346" s="8"/>
      <c r="B346" s="8"/>
      <c r="C346" s="3"/>
      <c r="D346" s="4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</row>
    <row r="347" spans="1:190" ht="14.25">
      <c r="A347" s="8"/>
      <c r="B347" s="8"/>
      <c r="C347" s="3"/>
      <c r="D347" s="4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</row>
    <row r="348" spans="1:190" ht="14.25">
      <c r="A348" s="8"/>
      <c r="B348" s="8"/>
      <c r="C348" s="3"/>
      <c r="D348" s="4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</row>
    <row r="349" spans="1:190" ht="14.25">
      <c r="A349" s="8"/>
      <c r="B349" s="8"/>
      <c r="C349" s="3"/>
      <c r="D349" s="4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</row>
    <row r="350" spans="1:190" ht="14.25">
      <c r="A350" s="8"/>
      <c r="B350" s="8"/>
      <c r="C350" s="3"/>
      <c r="D350" s="4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</row>
    <row r="351" spans="1:190" ht="14.25">
      <c r="A351" s="8"/>
      <c r="B351" s="8"/>
      <c r="C351" s="3"/>
      <c r="D351" s="4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</row>
    <row r="352" spans="1:190" ht="14.25">
      <c r="A352" s="8"/>
      <c r="B352" s="8"/>
      <c r="C352" s="3"/>
      <c r="D352" s="4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</row>
    <row r="353" spans="1:190" ht="14.25">
      <c r="A353" s="8"/>
      <c r="B353" s="8"/>
      <c r="C353" s="3"/>
      <c r="D353" s="4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</row>
    <row r="354" spans="1:190" ht="14.25">
      <c r="A354" s="8"/>
      <c r="B354" s="8"/>
      <c r="C354" s="3"/>
      <c r="D354" s="4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</row>
    <row r="355" spans="1:190" ht="14.25">
      <c r="A355" s="8"/>
      <c r="B355" s="8"/>
      <c r="C355" s="3"/>
      <c r="D355" s="4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</row>
    <row r="356" spans="1:190" ht="14.25">
      <c r="A356" s="8"/>
      <c r="B356" s="8"/>
      <c r="C356" s="3"/>
      <c r="D356" s="4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</row>
    <row r="357" spans="1:190" ht="14.25">
      <c r="A357" s="8"/>
      <c r="B357" s="8"/>
      <c r="C357" s="3"/>
      <c r="D357" s="4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</row>
    <row r="358" spans="1:190" ht="14.25">
      <c r="A358" s="8"/>
      <c r="B358" s="8"/>
      <c r="C358" s="3"/>
      <c r="D358" s="4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</row>
    <row r="359" spans="1:190" ht="14.25">
      <c r="A359" s="8"/>
      <c r="B359" s="8"/>
      <c r="C359" s="3"/>
      <c r="D359" s="4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</row>
    <row r="360" spans="1:190" ht="14.25">
      <c r="A360" s="8"/>
      <c r="B360" s="8"/>
      <c r="C360" s="3"/>
      <c r="D360" s="4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</row>
    <row r="361" spans="1:190" ht="14.25">
      <c r="A361" s="8"/>
      <c r="B361" s="8"/>
      <c r="C361" s="3"/>
      <c r="D361" s="4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</row>
    <row r="362" spans="1:190" ht="14.25">
      <c r="A362" s="8"/>
      <c r="B362" s="8"/>
      <c r="C362" s="3"/>
      <c r="D362" s="4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</row>
    <row r="363" spans="1:190" ht="14.25">
      <c r="A363" s="8"/>
      <c r="B363" s="8"/>
      <c r="C363" s="3"/>
      <c r="D363" s="4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</row>
    <row r="364" spans="1:190" ht="14.25">
      <c r="A364" s="8"/>
      <c r="B364" s="8"/>
      <c r="C364" s="3"/>
      <c r="D364" s="4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</row>
    <row r="365" spans="1:190" ht="14.25">
      <c r="A365" s="8"/>
      <c r="B365" s="8"/>
      <c r="C365" s="3"/>
      <c r="D365" s="4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</row>
    <row r="366" spans="1:190" ht="14.25">
      <c r="A366" s="8"/>
      <c r="B366" s="8"/>
      <c r="C366" s="3"/>
      <c r="D366" s="4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</row>
    <row r="367" spans="1:190" ht="14.25">
      <c r="A367" s="8"/>
      <c r="B367" s="8"/>
      <c r="C367" s="3"/>
      <c r="D367" s="4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</row>
    <row r="368" spans="1:190" ht="14.25">
      <c r="A368" s="8"/>
      <c r="B368" s="8"/>
      <c r="C368" s="3"/>
      <c r="D368" s="4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</row>
    <row r="369" spans="1:190" ht="14.25">
      <c r="A369" s="8"/>
      <c r="B369" s="8"/>
      <c r="C369" s="3"/>
      <c r="D369" s="4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</row>
    <row r="370" spans="1:190" ht="14.25">
      <c r="A370" s="8"/>
      <c r="B370" s="8"/>
      <c r="C370" s="3"/>
      <c r="D370" s="4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</row>
    <row r="371" spans="1:190" ht="14.25">
      <c r="A371" s="8"/>
      <c r="B371" s="8"/>
      <c r="C371" s="3"/>
      <c r="D371" s="4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</row>
    <row r="372" spans="1:190" ht="14.25">
      <c r="A372" s="8"/>
      <c r="B372" s="8"/>
      <c r="C372" s="3"/>
      <c r="D372" s="4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</row>
    <row r="373" spans="1:190" ht="14.25">
      <c r="A373" s="8"/>
      <c r="B373" s="8"/>
      <c r="C373" s="3"/>
      <c r="D373" s="4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</row>
    <row r="374" spans="1:190" ht="14.25">
      <c r="A374" s="8"/>
      <c r="B374" s="8"/>
      <c r="C374" s="3"/>
      <c r="D374" s="4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</row>
    <row r="375" spans="1:190" ht="14.25">
      <c r="A375" s="8"/>
      <c r="B375" s="8"/>
      <c r="C375" s="3"/>
      <c r="D375" s="4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</row>
    <row r="376" spans="1:190" ht="14.25">
      <c r="A376" s="8"/>
      <c r="B376" s="8"/>
      <c r="C376" s="3"/>
      <c r="D376" s="4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</row>
    <row r="377" spans="1:190" ht="14.25">
      <c r="A377" s="8"/>
      <c r="B377" s="8"/>
      <c r="C377" s="3"/>
      <c r="D377" s="4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</row>
    <row r="378" spans="1:190" ht="14.25">
      <c r="A378" s="8"/>
      <c r="B378" s="8"/>
      <c r="C378" s="3"/>
      <c r="D378" s="4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</row>
    <row r="379" spans="1:190" ht="14.25">
      <c r="A379" s="8"/>
      <c r="B379" s="8"/>
      <c r="C379" s="3"/>
      <c r="D379" s="4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</row>
    <row r="380" spans="1:190" ht="14.25">
      <c r="A380" s="8"/>
      <c r="B380" s="8"/>
      <c r="C380" s="3"/>
      <c r="D380" s="4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</row>
    <row r="381" spans="1:190" ht="14.25">
      <c r="A381" s="8"/>
      <c r="B381" s="8"/>
      <c r="C381" s="3"/>
      <c r="D381" s="4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</row>
    <row r="382" spans="1:190" ht="14.25">
      <c r="A382" s="8"/>
      <c r="B382" s="8"/>
      <c r="C382" s="3"/>
      <c r="D382" s="4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</row>
    <row r="383" spans="1:190" ht="14.25">
      <c r="A383" s="8"/>
      <c r="B383" s="8"/>
      <c r="C383" s="3"/>
      <c r="D383" s="4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</row>
    <row r="384" spans="1:190" ht="14.25">
      <c r="A384" s="8"/>
      <c r="B384" s="8"/>
      <c r="C384" s="3"/>
      <c r="D384" s="4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</row>
    <row r="385" spans="1:190" ht="14.25">
      <c r="A385" s="8"/>
      <c r="B385" s="8"/>
      <c r="C385" s="3"/>
      <c r="D385" s="4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</row>
    <row r="386" spans="1:190" ht="14.25">
      <c r="A386" s="8"/>
      <c r="B386" s="8"/>
      <c r="C386" s="3"/>
      <c r="D386" s="4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</row>
    <row r="387" spans="1:190" ht="14.25">
      <c r="A387" s="8"/>
      <c r="B387" s="8"/>
      <c r="C387" s="3"/>
      <c r="D387" s="4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</row>
    <row r="388" spans="1:190" ht="14.25">
      <c r="A388" s="8"/>
      <c r="B388" s="8"/>
      <c r="C388" s="3"/>
      <c r="D388" s="4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</row>
    <row r="389" spans="1:190" ht="14.25">
      <c r="A389" s="8"/>
      <c r="B389" s="8"/>
      <c r="C389" s="3"/>
      <c r="D389" s="4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</row>
    <row r="390" spans="1:190" ht="14.25">
      <c r="A390" s="8"/>
      <c r="B390" s="8"/>
      <c r="C390" s="3"/>
      <c r="D390" s="4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</row>
    <row r="391" spans="1:190" ht="14.25">
      <c r="A391" s="8"/>
      <c r="B391" s="8"/>
      <c r="C391" s="3"/>
      <c r="D391" s="4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</row>
    <row r="392" spans="1:190" ht="14.25">
      <c r="A392" s="8"/>
      <c r="B392" s="8"/>
      <c r="C392" s="3"/>
      <c r="D392" s="4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</row>
    <row r="393" spans="1:190" ht="14.25">
      <c r="A393" s="8"/>
      <c r="B393" s="8"/>
      <c r="C393" s="3"/>
      <c r="D393" s="4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</row>
    <row r="394" spans="1:190" ht="14.25">
      <c r="A394" s="8"/>
      <c r="B394" s="8"/>
      <c r="C394" s="3"/>
      <c r="D394" s="4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</row>
    <row r="395" spans="1:190" ht="14.25">
      <c r="A395" s="8"/>
      <c r="B395" s="8"/>
      <c r="C395" s="3"/>
      <c r="D395" s="4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</row>
    <row r="396" spans="1:190" ht="14.25">
      <c r="A396" s="8"/>
      <c r="B396" s="8"/>
      <c r="C396" s="3"/>
      <c r="D396" s="4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</row>
    <row r="397" spans="1:190" ht="14.25">
      <c r="A397" s="8"/>
      <c r="B397" s="8"/>
      <c r="C397" s="3"/>
      <c r="D397" s="4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</row>
    <row r="398" spans="1:190" ht="14.25">
      <c r="A398" s="8"/>
      <c r="B398" s="8"/>
      <c r="C398" s="3"/>
      <c r="D398" s="4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</row>
    <row r="399" spans="1:190" ht="14.25">
      <c r="A399" s="8"/>
      <c r="B399" s="8"/>
      <c r="C399" s="3"/>
      <c r="D399" s="4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</row>
    <row r="400" spans="1:190" ht="14.25">
      <c r="A400" s="8"/>
      <c r="B400" s="8"/>
      <c r="C400" s="3"/>
      <c r="D400" s="4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</row>
    <row r="401" spans="1:190" ht="14.25">
      <c r="A401" s="8"/>
      <c r="B401" s="8"/>
      <c r="C401" s="3"/>
      <c r="D401" s="4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</row>
    <row r="402" spans="1:190" ht="14.25">
      <c r="A402" s="8"/>
      <c r="B402" s="8"/>
      <c r="C402" s="3"/>
      <c r="D402" s="4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</row>
    <row r="403" spans="1:190" ht="14.25">
      <c r="A403" s="8"/>
      <c r="B403" s="8"/>
      <c r="C403" s="3"/>
      <c r="D403" s="4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</row>
    <row r="404" spans="1:190" ht="14.25">
      <c r="A404" s="8"/>
      <c r="B404" s="8"/>
      <c r="C404" s="3"/>
      <c r="D404" s="4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</row>
    <row r="405" spans="1:190" ht="14.25">
      <c r="A405" s="8"/>
      <c r="B405" s="8"/>
      <c r="C405" s="3"/>
      <c r="D405" s="4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</row>
    <row r="406" spans="1:190" ht="14.25">
      <c r="A406" s="8"/>
      <c r="B406" s="8"/>
      <c r="C406" s="3"/>
      <c r="D406" s="4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</row>
    <row r="407" spans="1:190" ht="14.25">
      <c r="A407" s="8"/>
      <c r="B407" s="8"/>
      <c r="C407" s="3"/>
      <c r="D407" s="4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</row>
    <row r="408" spans="1:190" ht="14.25">
      <c r="A408" s="8"/>
      <c r="B408" s="8"/>
      <c r="C408" s="3"/>
      <c r="D408" s="4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</row>
    <row r="409" spans="1:190" ht="14.25">
      <c r="A409" s="8"/>
      <c r="B409" s="8"/>
      <c r="C409" s="3"/>
      <c r="D409" s="4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</row>
    <row r="410" spans="1:190" ht="14.25">
      <c r="A410" s="8"/>
      <c r="B410" s="8"/>
      <c r="C410" s="3"/>
      <c r="D410" s="4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</row>
    <row r="411" spans="1:190" ht="14.25">
      <c r="A411" s="8"/>
      <c r="B411" s="8"/>
      <c r="C411" s="3"/>
      <c r="D411" s="4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</row>
    <row r="412" spans="1:190" ht="14.25">
      <c r="A412" s="8"/>
      <c r="B412" s="8"/>
      <c r="C412" s="3"/>
      <c r="D412" s="4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</row>
    <row r="413" spans="1:190" ht="14.25">
      <c r="A413" s="8"/>
      <c r="B413" s="8"/>
      <c r="C413" s="3"/>
      <c r="D413" s="4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</row>
    <row r="414" spans="1:190" ht="14.25">
      <c r="A414" s="8"/>
      <c r="B414" s="8"/>
      <c r="C414" s="3"/>
      <c r="D414" s="4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</row>
    <row r="415" spans="1:190" ht="14.25">
      <c r="A415" s="8"/>
      <c r="B415" s="8"/>
      <c r="C415" s="3"/>
      <c r="D415" s="4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</row>
    <row r="416" spans="1:190" ht="14.25">
      <c r="A416" s="8"/>
      <c r="B416" s="8"/>
      <c r="C416" s="3"/>
      <c r="D416" s="4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</row>
    <row r="417" spans="1:190" ht="14.25">
      <c r="A417" s="8"/>
      <c r="B417" s="8"/>
      <c r="C417" s="3"/>
      <c r="D417" s="4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</row>
    <row r="418" spans="1:190" ht="14.25">
      <c r="A418" s="8"/>
      <c r="B418" s="8"/>
      <c r="C418" s="3"/>
      <c r="D418" s="4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</row>
    <row r="419" spans="1:190" ht="14.25">
      <c r="A419" s="8"/>
      <c r="B419" s="8"/>
      <c r="C419" s="3"/>
      <c r="D419" s="4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</row>
    <row r="420" spans="1:190" ht="14.25">
      <c r="A420" s="8"/>
      <c r="B420" s="8"/>
      <c r="C420" s="3"/>
      <c r="D420" s="4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</row>
    <row r="421" spans="1:190" ht="14.25">
      <c r="A421" s="8"/>
      <c r="B421" s="8"/>
      <c r="C421" s="3"/>
      <c r="D421" s="4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</row>
    <row r="422" spans="1:190" ht="14.25">
      <c r="A422" s="8"/>
      <c r="B422" s="8"/>
      <c r="C422" s="3"/>
      <c r="D422" s="4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</row>
    <row r="423" spans="1:190" ht="14.25">
      <c r="A423" s="8"/>
      <c r="B423" s="8"/>
      <c r="C423" s="3"/>
      <c r="D423" s="4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</row>
    <row r="424" spans="1:190" ht="14.25">
      <c r="A424" s="8"/>
      <c r="B424" s="8"/>
      <c r="C424" s="3"/>
      <c r="D424" s="4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</row>
    <row r="425" spans="1:190" ht="14.25">
      <c r="A425" s="8"/>
      <c r="B425" s="8"/>
      <c r="C425" s="3"/>
      <c r="D425" s="4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</row>
    <row r="426" spans="1:190" ht="14.25">
      <c r="A426" s="8"/>
      <c r="B426" s="8"/>
      <c r="C426" s="3"/>
      <c r="D426" s="4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</row>
    <row r="427" spans="1:190" ht="14.25">
      <c r="A427" s="8"/>
      <c r="B427" s="8"/>
      <c r="C427" s="3"/>
      <c r="D427" s="4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</row>
    <row r="428" spans="1:190" ht="14.25">
      <c r="A428" s="8"/>
      <c r="B428" s="8"/>
      <c r="C428" s="3"/>
      <c r="D428" s="4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</row>
    <row r="429" spans="1:190" ht="14.25">
      <c r="A429" s="8"/>
      <c r="B429" s="8"/>
      <c r="C429" s="3"/>
      <c r="D429" s="4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</row>
    <row r="430" spans="1:190" ht="14.25">
      <c r="A430" s="8"/>
      <c r="B430" s="8"/>
      <c r="C430" s="3"/>
      <c r="D430" s="4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</row>
    <row r="431" spans="1:190" ht="14.25">
      <c r="A431" s="8"/>
      <c r="B431" s="8"/>
      <c r="C431" s="3"/>
      <c r="D431" s="4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</row>
    <row r="432" spans="1:190" ht="14.25">
      <c r="A432" s="8"/>
      <c r="B432" s="8"/>
      <c r="C432" s="3"/>
      <c r="D432" s="4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</row>
    <row r="433" spans="1:190" ht="14.25">
      <c r="A433" s="8"/>
      <c r="B433" s="8"/>
      <c r="C433" s="3"/>
      <c r="D433" s="4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</row>
    <row r="434" spans="1:190" ht="14.25">
      <c r="A434" s="8"/>
      <c r="B434" s="8"/>
      <c r="C434" s="3"/>
      <c r="D434" s="4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</row>
    <row r="435" spans="1:190" ht="14.25">
      <c r="A435" s="8"/>
      <c r="B435" s="8"/>
      <c r="C435" s="3"/>
      <c r="D435" s="4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</row>
    <row r="436" spans="1:190" ht="14.25">
      <c r="A436" s="8"/>
      <c r="B436" s="8"/>
      <c r="C436" s="3"/>
      <c r="D436" s="4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</row>
    <row r="437" spans="1:190" ht="14.25">
      <c r="A437" s="8"/>
      <c r="B437" s="8"/>
      <c r="C437" s="3"/>
      <c r="D437" s="4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</row>
    <row r="438" spans="1:190" ht="14.25">
      <c r="A438" s="8"/>
      <c r="B438" s="8"/>
      <c r="C438" s="3"/>
      <c r="D438" s="4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</row>
    <row r="439" spans="1:190" ht="14.25">
      <c r="A439" s="8"/>
      <c r="B439" s="8"/>
      <c r="C439" s="3"/>
      <c r="D439" s="4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</row>
    <row r="440" spans="1:190" ht="14.25">
      <c r="A440" s="8"/>
      <c r="B440" s="8"/>
      <c r="C440" s="3"/>
      <c r="D440" s="4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</row>
    <row r="441" spans="1:190" ht="14.25">
      <c r="A441" s="8"/>
      <c r="B441" s="8"/>
      <c r="C441" s="3"/>
      <c r="D441" s="4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</row>
    <row r="442" spans="1:190" ht="14.25">
      <c r="A442" s="8"/>
      <c r="B442" s="8"/>
      <c r="C442" s="3"/>
      <c r="D442" s="4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</row>
    <row r="443" spans="1:190" ht="14.25">
      <c r="A443" s="8"/>
      <c r="B443" s="8"/>
      <c r="C443" s="3"/>
      <c r="D443" s="4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</row>
    <row r="444" spans="1:190" ht="14.25">
      <c r="A444" s="8"/>
      <c r="B444" s="8"/>
      <c r="C444" s="3"/>
      <c r="D444" s="4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</row>
    <row r="445" spans="1:190" ht="14.25">
      <c r="A445" s="8"/>
      <c r="B445" s="8"/>
      <c r="C445" s="3"/>
      <c r="D445" s="4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</row>
    <row r="446" spans="1:190" ht="14.25">
      <c r="A446" s="8"/>
      <c r="B446" s="8"/>
      <c r="C446" s="3"/>
      <c r="D446" s="4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</row>
    <row r="447" spans="1:190" ht="14.25">
      <c r="A447" s="8"/>
      <c r="B447" s="8"/>
      <c r="C447" s="3"/>
      <c r="D447" s="4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</row>
    <row r="448" spans="1:190" ht="14.25">
      <c r="A448" s="8"/>
      <c r="B448" s="8"/>
      <c r="C448" s="3"/>
      <c r="D448" s="4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</row>
    <row r="449" spans="1:190" ht="14.25">
      <c r="A449" s="8"/>
      <c r="B449" s="8"/>
      <c r="C449" s="3"/>
      <c r="D449" s="4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</row>
    <row r="450" spans="1:190" ht="14.25">
      <c r="A450" s="8"/>
      <c r="B450" s="8"/>
      <c r="C450" s="3"/>
      <c r="D450" s="4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</row>
    <row r="451" spans="1:190" ht="14.25">
      <c r="A451" s="8"/>
      <c r="B451" s="8"/>
      <c r="C451" s="3"/>
      <c r="D451" s="4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</row>
    <row r="452" spans="1:190" ht="14.25">
      <c r="A452" s="8"/>
      <c r="B452" s="8"/>
      <c r="C452" s="3"/>
      <c r="D452" s="4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</row>
    <row r="453" spans="1:190" ht="14.25">
      <c r="A453" s="8"/>
      <c r="B453" s="8"/>
      <c r="C453" s="3"/>
      <c r="D453" s="4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</row>
    <row r="454" spans="1:190" ht="14.25">
      <c r="A454" s="8"/>
      <c r="B454" s="8"/>
      <c r="C454" s="3"/>
      <c r="D454" s="4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</row>
    <row r="455" spans="1:190" ht="14.25">
      <c r="A455" s="8"/>
      <c r="B455" s="8"/>
      <c r="C455" s="3"/>
      <c r="D455" s="4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</row>
    <row r="456" spans="1:190" ht="14.25">
      <c r="A456" s="8"/>
      <c r="B456" s="8"/>
      <c r="C456" s="3"/>
      <c r="D456" s="4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</row>
    <row r="457" spans="1:190" ht="14.25">
      <c r="A457" s="8"/>
      <c r="B457" s="8"/>
      <c r="C457" s="3"/>
      <c r="D457" s="4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</row>
    <row r="458" spans="1:190" ht="14.25">
      <c r="A458" s="8"/>
      <c r="B458" s="8"/>
      <c r="C458" s="3"/>
      <c r="D458" s="4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</row>
    <row r="459" spans="1:190" ht="14.25">
      <c r="A459" s="8"/>
      <c r="B459" s="8"/>
      <c r="C459" s="3"/>
      <c r="D459" s="4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</row>
    <row r="460" spans="1:190" ht="14.25">
      <c r="A460" s="8"/>
      <c r="B460" s="8"/>
      <c r="C460" s="3"/>
      <c r="D460" s="4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</row>
    <row r="461" spans="1:190" ht="14.25">
      <c r="A461" s="8"/>
      <c r="B461" s="8"/>
      <c r="C461" s="3"/>
      <c r="D461" s="4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</row>
    <row r="462" spans="1:190" ht="14.25">
      <c r="A462" s="8"/>
      <c r="B462" s="8"/>
      <c r="C462" s="3"/>
      <c r="D462" s="4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</row>
    <row r="463" spans="1:190" ht="14.25">
      <c r="A463" s="8"/>
      <c r="B463" s="8"/>
      <c r="C463" s="3"/>
      <c r="D463" s="4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</row>
    <row r="464" spans="1:190" ht="14.25">
      <c r="A464" s="8"/>
      <c r="B464" s="8"/>
      <c r="C464" s="3"/>
      <c r="D464" s="4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</row>
    <row r="465" spans="1:190" ht="14.25">
      <c r="A465" s="8"/>
      <c r="B465" s="8"/>
      <c r="C465" s="3"/>
      <c r="D465" s="4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</row>
    <row r="466" spans="1:190" ht="14.25">
      <c r="A466" s="8"/>
      <c r="B466" s="8"/>
      <c r="C466" s="3"/>
      <c r="D466" s="4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</row>
    <row r="467" spans="1:190" ht="14.25">
      <c r="A467" s="8"/>
      <c r="B467" s="8"/>
      <c r="C467" s="3"/>
      <c r="D467" s="4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</row>
    <row r="468" spans="1:190" ht="14.25">
      <c r="A468" s="8"/>
      <c r="B468" s="8"/>
      <c r="C468" s="3"/>
      <c r="D468" s="4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</row>
    <row r="469" spans="1:190" ht="14.25">
      <c r="A469" s="8"/>
      <c r="B469" s="8"/>
      <c r="C469" s="3"/>
      <c r="D469" s="4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</row>
    <row r="470" spans="1:190" ht="14.25">
      <c r="A470" s="8"/>
      <c r="B470" s="8"/>
      <c r="C470" s="3"/>
      <c r="D470" s="4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</row>
    <row r="471" spans="1:190" ht="14.25">
      <c r="A471" s="8"/>
      <c r="B471" s="8"/>
      <c r="C471" s="3"/>
      <c r="D471" s="4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</row>
    <row r="472" spans="1:190" ht="14.25">
      <c r="A472" s="8"/>
      <c r="B472" s="8"/>
      <c r="C472" s="3"/>
      <c r="D472" s="4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</row>
    <row r="473" spans="1:190" ht="14.25">
      <c r="A473" s="8"/>
      <c r="B473" s="8"/>
      <c r="C473" s="3"/>
      <c r="D473" s="4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</row>
    <row r="474" spans="1:190" ht="14.25">
      <c r="A474" s="8"/>
      <c r="B474" s="8"/>
      <c r="C474" s="3"/>
      <c r="D474" s="4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</row>
    <row r="475" spans="1:190" ht="14.25">
      <c r="A475" s="8"/>
      <c r="B475" s="8"/>
      <c r="C475" s="3"/>
      <c r="D475" s="4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</row>
    <row r="476" spans="1:190" ht="14.25">
      <c r="A476" s="8"/>
      <c r="B476" s="8"/>
      <c r="C476" s="3"/>
      <c r="D476" s="4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</row>
    <row r="477" spans="1:190" ht="14.25">
      <c r="A477" s="8"/>
      <c r="B477" s="8"/>
      <c r="C477" s="3"/>
      <c r="D477" s="4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</row>
    <row r="478" spans="1:190" ht="14.25">
      <c r="A478" s="8"/>
      <c r="B478" s="8"/>
      <c r="C478" s="3"/>
      <c r="D478" s="4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</row>
    <row r="479" spans="1:190" ht="14.25">
      <c r="A479" s="8"/>
      <c r="B479" s="8"/>
      <c r="C479" s="3"/>
      <c r="D479" s="4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</row>
    <row r="480" spans="1:190" ht="14.25">
      <c r="A480" s="8"/>
      <c r="B480" s="8"/>
      <c r="C480" s="3"/>
      <c r="D480" s="4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</row>
    <row r="481" spans="1:190" ht="14.25">
      <c r="A481" s="8"/>
      <c r="B481" s="8"/>
      <c r="C481" s="3"/>
      <c r="D481" s="4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</row>
    <row r="482" spans="1:190" ht="14.25">
      <c r="A482" s="8"/>
      <c r="B482" s="8"/>
      <c r="C482" s="3"/>
      <c r="D482" s="4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</row>
    <row r="483" spans="1:190" ht="14.25">
      <c r="A483" s="8"/>
      <c r="B483" s="8"/>
      <c r="C483" s="3"/>
      <c r="D483" s="4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</row>
    <row r="484" spans="1:190" ht="14.25">
      <c r="A484" s="8"/>
      <c r="B484" s="8"/>
      <c r="C484" s="3"/>
      <c r="D484" s="4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</row>
    <row r="485" spans="1:190" ht="14.25">
      <c r="A485" s="8"/>
      <c r="B485" s="8"/>
      <c r="C485" s="3"/>
      <c r="D485" s="4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</row>
    <row r="486" spans="1:190" ht="14.25">
      <c r="A486" s="8"/>
      <c r="B486" s="8"/>
      <c r="C486" s="3"/>
      <c r="D486" s="4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</row>
    <row r="487" spans="1:190" ht="14.25">
      <c r="A487" s="8"/>
      <c r="B487" s="8"/>
      <c r="C487" s="3"/>
      <c r="D487" s="4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</row>
    <row r="488" spans="1:190" ht="14.25">
      <c r="A488" s="8"/>
      <c r="B488" s="8"/>
      <c r="C488" s="3"/>
      <c r="D488" s="4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</row>
    <row r="489" spans="1:190" ht="14.25">
      <c r="A489" s="8"/>
      <c r="B489" s="8"/>
      <c r="C489" s="3"/>
      <c r="D489" s="4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</row>
    <row r="490" spans="1:190" ht="14.25">
      <c r="A490" s="8"/>
      <c r="B490" s="8"/>
      <c r="C490" s="3"/>
      <c r="D490" s="4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</row>
    <row r="491" spans="1:190" ht="14.25">
      <c r="A491" s="8"/>
      <c r="B491" s="8"/>
      <c r="C491" s="3"/>
      <c r="D491" s="4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</row>
    <row r="492" spans="1:190" ht="14.25">
      <c r="A492" s="8"/>
      <c r="B492" s="8"/>
      <c r="C492" s="3"/>
      <c r="D492" s="4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</row>
    <row r="493" spans="1:190" ht="14.25">
      <c r="A493" s="8"/>
      <c r="B493" s="8"/>
      <c r="C493" s="3"/>
      <c r="D493" s="4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</row>
    <row r="494" spans="1:190" ht="14.25">
      <c r="A494" s="8"/>
      <c r="B494" s="8"/>
      <c r="C494" s="3"/>
      <c r="D494" s="4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</row>
    <row r="495" spans="1:190" ht="14.25">
      <c r="A495" s="8"/>
      <c r="B495" s="8"/>
      <c r="C495" s="3"/>
      <c r="D495" s="4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</row>
    <row r="496" spans="1:190" ht="14.25">
      <c r="A496" s="8"/>
      <c r="B496" s="8"/>
      <c r="C496" s="3"/>
      <c r="D496" s="4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</row>
    <row r="497" spans="1:190" ht="14.25">
      <c r="A497" s="8"/>
      <c r="B497" s="8"/>
      <c r="C497" s="3"/>
      <c r="D497" s="4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</row>
    <row r="498" spans="1:190" ht="14.25">
      <c r="A498" s="8"/>
      <c r="B498" s="8"/>
      <c r="C498" s="3"/>
      <c r="D498" s="4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</row>
    <row r="499" spans="1:190" ht="14.25">
      <c r="A499" s="8"/>
      <c r="B499" s="8"/>
      <c r="C499" s="3"/>
      <c r="D499" s="4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</row>
    <row r="500" spans="1:190" ht="14.25">
      <c r="A500" s="8"/>
      <c r="B500" s="8"/>
      <c r="C500" s="3"/>
      <c r="D500" s="4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</row>
    <row r="501" spans="1:190" ht="14.25">
      <c r="A501" s="8"/>
      <c r="B501" s="8"/>
      <c r="C501" s="3"/>
      <c r="D501" s="4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</row>
    <row r="502" spans="1:190" ht="14.25">
      <c r="A502" s="8"/>
      <c r="B502" s="8"/>
      <c r="C502" s="3"/>
      <c r="D502" s="4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</row>
    <row r="503" spans="1:190" ht="14.25">
      <c r="A503" s="8"/>
      <c r="B503" s="8"/>
      <c r="C503" s="3"/>
      <c r="D503" s="4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</row>
    <row r="504" spans="1:190" ht="14.25">
      <c r="A504" s="8"/>
      <c r="B504" s="8"/>
      <c r="C504" s="3"/>
      <c r="D504" s="4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</row>
    <row r="505" spans="1:190" ht="14.25">
      <c r="A505" s="8"/>
      <c r="B505" s="8"/>
      <c r="C505" s="3"/>
      <c r="D505" s="4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</row>
    <row r="506" spans="1:190" ht="14.25">
      <c r="A506" s="8"/>
      <c r="B506" s="8"/>
      <c r="C506" s="3"/>
      <c r="D506" s="4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</row>
    <row r="507" spans="1:190" ht="14.25">
      <c r="A507" s="8"/>
      <c r="B507" s="8"/>
      <c r="C507" s="3"/>
      <c r="D507" s="4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</row>
    <row r="508" spans="1:190" ht="14.25">
      <c r="A508" s="8"/>
      <c r="B508" s="8"/>
      <c r="C508" s="3"/>
      <c r="D508" s="4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</row>
    <row r="509" spans="1:190" ht="14.25">
      <c r="A509" s="8"/>
      <c r="B509" s="8"/>
      <c r="C509" s="3"/>
      <c r="D509" s="4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</row>
    <row r="510" spans="1:190" ht="14.25">
      <c r="A510" s="8"/>
      <c r="B510" s="8"/>
      <c r="C510" s="3"/>
      <c r="D510" s="4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</row>
    <row r="511" spans="1:190" ht="14.25">
      <c r="A511" s="8"/>
      <c r="B511" s="8"/>
      <c r="C511" s="3"/>
      <c r="D511" s="4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</row>
    <row r="512" spans="1:190" ht="14.25">
      <c r="A512" s="8"/>
      <c r="B512" s="8"/>
      <c r="C512" s="3"/>
      <c r="D512" s="4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</row>
    <row r="513" spans="1:190" ht="14.25">
      <c r="A513" s="8"/>
      <c r="B513" s="8"/>
      <c r="C513" s="3"/>
      <c r="D513" s="4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</row>
    <row r="514" spans="1:190" ht="14.25">
      <c r="A514" s="8"/>
      <c r="B514" s="8"/>
      <c r="C514" s="3"/>
      <c r="D514" s="4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</row>
    <row r="515" spans="1:190" ht="14.25">
      <c r="A515" s="8"/>
      <c r="B515" s="8"/>
      <c r="C515" s="3"/>
      <c r="D515" s="4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</row>
    <row r="516" spans="1:190" ht="14.25">
      <c r="A516" s="8"/>
      <c r="B516" s="8"/>
      <c r="C516" s="3"/>
      <c r="D516" s="4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</row>
    <row r="517" spans="1:190" ht="14.25">
      <c r="A517" s="8"/>
      <c r="B517" s="8"/>
      <c r="C517" s="3"/>
      <c r="D517" s="4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</row>
    <row r="518" spans="1:190" ht="14.25">
      <c r="A518" s="8"/>
      <c r="B518" s="8"/>
      <c r="C518" s="3"/>
      <c r="D518" s="4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</row>
    <row r="519" spans="1:190" ht="14.25">
      <c r="A519" s="8"/>
      <c r="B519" s="8"/>
      <c r="C519" s="3"/>
      <c r="D519" s="4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</row>
    <row r="520" spans="1:190" ht="14.25">
      <c r="A520" s="8"/>
      <c r="B520" s="8"/>
      <c r="C520" s="3"/>
      <c r="D520" s="4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</row>
    <row r="521" spans="1:190" ht="14.25">
      <c r="A521" s="8"/>
      <c r="B521" s="8"/>
      <c r="C521" s="3"/>
      <c r="D521" s="4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</row>
    <row r="522" spans="1:190" ht="14.25">
      <c r="A522" s="8"/>
      <c r="B522" s="8"/>
      <c r="C522" s="3"/>
      <c r="D522" s="4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</row>
    <row r="523" spans="1:190" ht="14.25">
      <c r="A523" s="8"/>
      <c r="B523" s="8"/>
      <c r="C523" s="3"/>
      <c r="D523" s="4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</row>
    <row r="524" spans="1:190" ht="14.25">
      <c r="A524" s="8"/>
      <c r="B524" s="8"/>
      <c r="C524" s="3"/>
      <c r="D524" s="4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</row>
    <row r="525" spans="1:190" ht="14.25">
      <c r="A525" s="8"/>
      <c r="B525" s="8"/>
      <c r="C525" s="3"/>
      <c r="D525" s="4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</row>
    <row r="526" spans="1:190" ht="14.25">
      <c r="A526" s="8"/>
      <c r="B526" s="8"/>
      <c r="C526" s="3"/>
      <c r="D526" s="4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</row>
    <row r="527" spans="1:190" ht="14.25">
      <c r="A527" s="8"/>
      <c r="B527" s="8"/>
      <c r="C527" s="3"/>
      <c r="D527" s="4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</row>
    <row r="528" spans="1:190" ht="14.25">
      <c r="A528" s="8"/>
      <c r="B528" s="8"/>
      <c r="C528" s="3"/>
      <c r="D528" s="4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</row>
    <row r="529" spans="1:190" ht="14.25">
      <c r="A529" s="8"/>
      <c r="B529" s="8"/>
      <c r="C529" s="3"/>
      <c r="D529" s="4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</row>
    <row r="530" spans="1:190" ht="14.25">
      <c r="A530" s="8"/>
      <c r="B530" s="8"/>
      <c r="C530" s="3"/>
      <c r="D530" s="4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</row>
    <row r="531" spans="1:190" ht="14.25">
      <c r="A531" s="8"/>
      <c r="B531" s="8"/>
      <c r="C531" s="3"/>
      <c r="D531" s="4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</row>
    <row r="532" spans="1:190" ht="14.25">
      <c r="A532" s="8"/>
      <c r="B532" s="8"/>
      <c r="C532" s="3"/>
      <c r="D532" s="4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</row>
    <row r="533" spans="1:190" ht="14.25">
      <c r="A533" s="8"/>
      <c r="B533" s="8"/>
      <c r="C533" s="3"/>
      <c r="D533" s="4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</row>
    <row r="534" spans="1:190" ht="14.25">
      <c r="A534" s="8"/>
      <c r="B534" s="8"/>
      <c r="C534" s="3"/>
      <c r="D534" s="4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</row>
    <row r="535" spans="1:190" ht="14.25">
      <c r="A535" s="8"/>
      <c r="B535" s="8"/>
      <c r="C535" s="3"/>
      <c r="D535" s="4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</row>
    <row r="536" spans="1:190" ht="14.25">
      <c r="A536" s="8"/>
      <c r="B536" s="8"/>
      <c r="C536" s="3"/>
      <c r="D536" s="4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</row>
    <row r="537" spans="1:190" ht="14.25">
      <c r="A537" s="8"/>
      <c r="B537" s="8"/>
      <c r="C537" s="3"/>
      <c r="D537" s="4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</row>
    <row r="538" spans="1:190" ht="14.25">
      <c r="A538" s="8"/>
      <c r="B538" s="8"/>
      <c r="C538" s="3"/>
      <c r="D538" s="4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</row>
    <row r="539" spans="1:190" ht="14.25">
      <c r="A539" s="8"/>
      <c r="B539" s="8"/>
      <c r="C539" s="3"/>
      <c r="D539" s="4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</row>
    <row r="540" spans="1:190" ht="14.25">
      <c r="A540" s="8"/>
      <c r="B540" s="8"/>
      <c r="C540" s="3"/>
      <c r="D540" s="4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</row>
    <row r="541" spans="1:190" ht="14.25">
      <c r="A541" s="8"/>
      <c r="B541" s="8"/>
      <c r="C541" s="3"/>
      <c r="D541" s="4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</row>
    <row r="542" spans="1:190" ht="14.25">
      <c r="A542" s="8"/>
      <c r="B542" s="8"/>
      <c r="C542" s="3"/>
      <c r="D542" s="4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</row>
    <row r="543" spans="1:190" ht="14.25">
      <c r="A543" s="8"/>
      <c r="B543" s="8"/>
      <c r="C543" s="3"/>
      <c r="D543" s="4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</row>
    <row r="544" spans="1:190" ht="14.25">
      <c r="A544" s="8"/>
      <c r="B544" s="8"/>
      <c r="C544" s="3"/>
      <c r="D544" s="4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</row>
    <row r="545" spans="1:190" ht="14.25">
      <c r="A545" s="8"/>
      <c r="B545" s="8"/>
      <c r="C545" s="3"/>
      <c r="D545" s="4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</row>
    <row r="546" spans="1:190" ht="14.25">
      <c r="A546" s="8"/>
      <c r="B546" s="8"/>
      <c r="C546" s="3"/>
      <c r="D546" s="4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</row>
    <row r="547" spans="1:190" ht="14.25">
      <c r="A547" s="8"/>
      <c r="B547" s="8"/>
      <c r="C547" s="3"/>
      <c r="D547" s="4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</row>
    <row r="548" spans="1:190" ht="14.25">
      <c r="A548" s="8"/>
      <c r="B548" s="8"/>
      <c r="C548" s="3"/>
      <c r="D548" s="4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</row>
    <row r="549" spans="1:190" ht="14.25">
      <c r="A549" s="8"/>
      <c r="B549" s="8"/>
      <c r="C549" s="3"/>
      <c r="D549" s="4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</row>
    <row r="550" spans="1:190" ht="14.25">
      <c r="A550" s="8"/>
      <c r="B550" s="8"/>
      <c r="C550" s="3"/>
      <c r="D550" s="4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</row>
    <row r="551" spans="1:190" ht="14.25">
      <c r="A551" s="8"/>
      <c r="B551" s="8"/>
      <c r="C551" s="3"/>
      <c r="D551" s="4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</row>
    <row r="552" spans="1:190" ht="14.25">
      <c r="A552" s="8"/>
      <c r="B552" s="8"/>
      <c r="C552" s="3"/>
      <c r="D552" s="4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</row>
    <row r="553" spans="1:190" ht="14.25">
      <c r="A553" s="8"/>
      <c r="B553" s="8"/>
      <c r="C553" s="3"/>
      <c r="D553" s="4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</row>
    <row r="554" spans="1:190" ht="14.25">
      <c r="A554" s="8"/>
      <c r="B554" s="8"/>
      <c r="C554" s="3"/>
      <c r="D554" s="4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</row>
    <row r="555" spans="1:190" ht="14.25">
      <c r="A555" s="8"/>
      <c r="B555" s="8"/>
      <c r="C555" s="3"/>
      <c r="D555" s="4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</row>
    <row r="556" spans="1:190" ht="14.25">
      <c r="A556" s="8"/>
      <c r="B556" s="8"/>
      <c r="C556" s="3"/>
      <c r="D556" s="4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</row>
    <row r="557" spans="1:190" ht="14.25">
      <c r="A557" s="8"/>
      <c r="B557" s="8"/>
      <c r="C557" s="3"/>
      <c r="D557" s="4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</row>
    <row r="558" spans="1:190" ht="14.25">
      <c r="A558" s="8"/>
      <c r="B558" s="8"/>
      <c r="C558" s="3"/>
      <c r="D558" s="4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</row>
    <row r="559" spans="1:190" ht="14.25">
      <c r="A559" s="8"/>
      <c r="B559" s="8"/>
      <c r="C559" s="3"/>
      <c r="D559" s="4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</row>
    <row r="560" spans="1:190" ht="14.25">
      <c r="A560" s="8"/>
      <c r="B560" s="8"/>
      <c r="C560" s="3"/>
      <c r="D560" s="4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</row>
    <row r="561" spans="1:190" ht="14.25">
      <c r="A561" s="8"/>
      <c r="B561" s="8"/>
      <c r="C561" s="3"/>
      <c r="D561" s="4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</row>
    <row r="562" spans="1:190" ht="14.25">
      <c r="A562" s="8"/>
      <c r="B562" s="8"/>
      <c r="C562" s="3"/>
      <c r="D562" s="4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</row>
    <row r="563" spans="1:190" ht="14.25">
      <c r="A563" s="8"/>
      <c r="B563" s="8"/>
      <c r="C563" s="3"/>
      <c r="D563" s="4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</row>
    <row r="564" spans="1:190" ht="14.25">
      <c r="A564" s="8"/>
      <c r="B564" s="8"/>
      <c r="C564" s="3"/>
      <c r="D564" s="4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</row>
    <row r="565" spans="1:190" ht="14.25">
      <c r="A565" s="8"/>
      <c r="B565" s="8"/>
      <c r="C565" s="3"/>
      <c r="D565" s="4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</row>
    <row r="566" spans="1:190" ht="14.25">
      <c r="A566" s="8"/>
      <c r="B566" s="8"/>
      <c r="C566" s="3"/>
      <c r="D566" s="4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</row>
    <row r="567" spans="1:190" ht="14.25">
      <c r="A567" s="8"/>
      <c r="B567" s="8"/>
      <c r="C567" s="3"/>
      <c r="D567" s="4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</row>
    <row r="568" spans="1:190" ht="14.25">
      <c r="A568" s="8"/>
      <c r="B568" s="8"/>
      <c r="C568" s="3"/>
      <c r="D568" s="4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</row>
    <row r="569" spans="1:190" ht="14.25">
      <c r="A569" s="8"/>
      <c r="B569" s="8"/>
      <c r="C569" s="3"/>
      <c r="D569" s="4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</row>
    <row r="570" spans="1:190" ht="14.25">
      <c r="A570" s="8"/>
      <c r="B570" s="8"/>
      <c r="C570" s="3"/>
      <c r="D570" s="4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</row>
    <row r="571" spans="1:190" ht="14.25">
      <c r="A571" s="8"/>
      <c r="B571" s="8"/>
      <c r="C571" s="3"/>
      <c r="D571" s="4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</row>
    <row r="572" spans="1:190" ht="14.25">
      <c r="A572" s="8"/>
      <c r="B572" s="8"/>
      <c r="C572" s="3"/>
      <c r="D572" s="4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</row>
    <row r="573" spans="1:190" ht="14.25">
      <c r="A573" s="8"/>
      <c r="B573" s="8"/>
      <c r="C573" s="3"/>
      <c r="D573" s="4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</row>
    <row r="574" spans="1:190" ht="14.25">
      <c r="A574" s="8"/>
      <c r="B574" s="8"/>
      <c r="C574" s="3"/>
      <c r="D574" s="4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</row>
    <row r="575" spans="1:190" ht="14.25">
      <c r="A575" s="8"/>
      <c r="B575" s="8"/>
      <c r="C575" s="3"/>
      <c r="D575" s="4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</row>
    <row r="576" spans="1:190" ht="14.25">
      <c r="A576" s="8"/>
      <c r="B576" s="8"/>
      <c r="C576" s="3"/>
      <c r="D576" s="4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</row>
    <row r="577" spans="1:190" ht="14.25">
      <c r="A577" s="8"/>
      <c r="B577" s="8"/>
      <c r="C577" s="3"/>
      <c r="D577" s="4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</row>
    <row r="578" spans="1:190" ht="14.25">
      <c r="A578" s="8"/>
      <c r="B578" s="8"/>
      <c r="C578" s="3"/>
      <c r="D578" s="4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</row>
    <row r="579" spans="1:190" ht="14.25">
      <c r="A579" s="8"/>
      <c r="B579" s="8"/>
      <c r="C579" s="3"/>
      <c r="D579" s="4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</row>
    <row r="580" spans="1:190" ht="14.25">
      <c r="A580" s="8"/>
      <c r="B580" s="8"/>
      <c r="C580" s="3"/>
      <c r="D580" s="4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</row>
    <row r="581" spans="1:190" ht="14.25">
      <c r="A581" s="8"/>
      <c r="B581" s="8"/>
      <c r="C581" s="3"/>
      <c r="D581" s="4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</row>
    <row r="582" spans="1:190" ht="14.25">
      <c r="A582" s="8"/>
      <c r="B582" s="8"/>
      <c r="C582" s="3"/>
      <c r="D582" s="4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</row>
    <row r="583" spans="1:190" ht="14.25">
      <c r="A583" s="8"/>
      <c r="B583" s="8"/>
      <c r="C583" s="3"/>
      <c r="D583" s="4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</row>
    <row r="584" spans="1:190" ht="14.25">
      <c r="A584" s="8"/>
      <c r="B584" s="8"/>
      <c r="C584" s="3"/>
      <c r="D584" s="4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</row>
    <row r="585" spans="1:190" ht="14.25">
      <c r="A585" s="8"/>
      <c r="B585" s="8"/>
      <c r="C585" s="3"/>
      <c r="D585" s="4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</row>
    <row r="586" spans="1:190" ht="14.25">
      <c r="A586" s="8"/>
      <c r="B586" s="8"/>
      <c r="C586" s="3"/>
      <c r="D586" s="4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</row>
    <row r="587" spans="1:190" ht="14.25">
      <c r="A587" s="8"/>
      <c r="B587" s="8"/>
      <c r="C587" s="3"/>
      <c r="D587" s="4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</row>
    <row r="588" spans="1:190" ht="14.25">
      <c r="A588" s="8"/>
      <c r="B588" s="8"/>
      <c r="C588" s="3"/>
      <c r="D588" s="4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</row>
    <row r="589" spans="1:190" ht="14.25">
      <c r="A589" s="8"/>
      <c r="B589" s="8"/>
      <c r="C589" s="3"/>
      <c r="D589" s="4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</row>
    <row r="590" spans="1:190" ht="14.25">
      <c r="A590" s="8"/>
      <c r="B590" s="8"/>
      <c r="C590" s="3"/>
      <c r="D590" s="4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</row>
    <row r="591" spans="1:190" ht="14.25">
      <c r="A591" s="8"/>
      <c r="B591" s="8"/>
      <c r="C591" s="3"/>
      <c r="D591" s="4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</row>
    <row r="592" spans="1:190" ht="14.25">
      <c r="A592" s="8"/>
      <c r="B592" s="8"/>
      <c r="C592" s="3"/>
      <c r="D592" s="4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</row>
    <row r="593" spans="1:190" ht="14.25">
      <c r="A593" s="8"/>
      <c r="B593" s="8"/>
      <c r="C593" s="3"/>
      <c r="D593" s="4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</row>
    <row r="594" spans="1:190" ht="14.25">
      <c r="A594" s="8"/>
      <c r="B594" s="8"/>
      <c r="C594" s="3"/>
      <c r="D594" s="4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</row>
    <row r="595" spans="1:190" ht="14.25">
      <c r="A595" s="8"/>
      <c r="B595" s="8"/>
      <c r="C595" s="3"/>
      <c r="D595" s="4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</row>
    <row r="596" spans="1:190" ht="14.25">
      <c r="A596" s="8"/>
      <c r="B596" s="8"/>
      <c r="C596" s="3"/>
      <c r="D596" s="4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</row>
    <row r="597" spans="1:190" ht="14.25">
      <c r="A597" s="8"/>
      <c r="B597" s="8"/>
      <c r="C597" s="3"/>
      <c r="D597" s="4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</row>
    <row r="598" spans="1:190" ht="14.25">
      <c r="A598" s="8"/>
      <c r="B598" s="8"/>
      <c r="C598" s="3"/>
      <c r="D598" s="4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</row>
    <row r="599" spans="1:190" ht="14.25">
      <c r="A599" s="8"/>
      <c r="B599" s="8"/>
      <c r="C599" s="3"/>
      <c r="D599" s="4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</row>
    <row r="600" spans="1:190" ht="14.25">
      <c r="A600" s="8"/>
      <c r="B600" s="8"/>
      <c r="C600" s="3"/>
      <c r="D600" s="4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</row>
    <row r="601" spans="1:190" ht="14.25">
      <c r="A601" s="8"/>
      <c r="B601" s="8"/>
      <c r="C601" s="3"/>
      <c r="D601" s="4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</row>
    <row r="602" spans="1:190" ht="14.25">
      <c r="A602" s="8"/>
      <c r="B602" s="8"/>
      <c r="C602" s="3"/>
      <c r="D602" s="4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</row>
    <row r="603" spans="1:190" ht="14.25">
      <c r="A603" s="8"/>
      <c r="B603" s="8"/>
      <c r="C603" s="3"/>
      <c r="D603" s="4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</row>
    <row r="604" spans="1:190" ht="14.25">
      <c r="A604" s="8"/>
      <c r="B604" s="8"/>
      <c r="C604" s="3"/>
      <c r="D604" s="4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</row>
    <row r="605" spans="1:190" ht="14.25">
      <c r="A605" s="8"/>
      <c r="B605" s="8"/>
      <c r="C605" s="3"/>
      <c r="D605" s="4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</row>
    <row r="606" spans="1:190" ht="14.25">
      <c r="A606" s="8"/>
      <c r="B606" s="8"/>
      <c r="C606" s="3"/>
      <c r="D606" s="4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</row>
    <row r="607" spans="1:190" ht="14.25">
      <c r="A607" s="8"/>
      <c r="B607" s="8"/>
      <c r="C607" s="3"/>
      <c r="D607" s="4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</row>
    <row r="608" spans="1:190" ht="14.25">
      <c r="A608" s="8"/>
      <c r="B608" s="8"/>
      <c r="C608" s="3"/>
      <c r="D608" s="4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</row>
    <row r="609" spans="1:190" ht="14.25">
      <c r="A609" s="8"/>
      <c r="B609" s="8"/>
      <c r="C609" s="3"/>
      <c r="D609" s="4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</row>
    <row r="610" spans="1:190" ht="14.25">
      <c r="A610" s="8"/>
      <c r="B610" s="8"/>
      <c r="C610" s="3"/>
      <c r="D610" s="4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</row>
    <row r="611" spans="1:190" ht="14.25">
      <c r="A611" s="8"/>
      <c r="B611" s="8"/>
      <c r="C611" s="3"/>
      <c r="D611" s="4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</row>
    <row r="612" spans="1:190" ht="14.25">
      <c r="A612" s="8"/>
      <c r="B612" s="8"/>
      <c r="C612" s="3"/>
      <c r="D612" s="4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</row>
    <row r="613" spans="1:190" ht="14.25">
      <c r="A613" s="8"/>
      <c r="B613" s="8"/>
      <c r="C613" s="3"/>
      <c r="D613" s="4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  <c r="FU613" s="8"/>
      <c r="FV613" s="8"/>
      <c r="FW613" s="8"/>
      <c r="FX613" s="8"/>
      <c r="FY613" s="8"/>
      <c r="FZ613" s="8"/>
      <c r="GA613" s="8"/>
      <c r="GB613" s="8"/>
      <c r="GC613" s="8"/>
      <c r="GD613" s="8"/>
      <c r="GE613" s="8"/>
      <c r="GF613" s="8"/>
      <c r="GG613" s="8"/>
      <c r="GH613" s="8"/>
    </row>
    <row r="614" spans="1:190" ht="14.25">
      <c r="A614" s="8"/>
      <c r="B614" s="8"/>
      <c r="C614" s="3"/>
      <c r="D614" s="4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</row>
    <row r="615" spans="1:190" ht="14.25">
      <c r="A615" s="8"/>
      <c r="B615" s="8"/>
      <c r="C615" s="3"/>
      <c r="D615" s="4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</row>
    <row r="616" spans="1:190" ht="14.25">
      <c r="A616" s="8"/>
      <c r="B616" s="8"/>
      <c r="C616" s="3"/>
      <c r="D616" s="4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</row>
    <row r="617" spans="1:190" ht="14.25">
      <c r="A617" s="8"/>
      <c r="B617" s="8"/>
      <c r="C617" s="3"/>
      <c r="D617" s="4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</row>
    <row r="618" spans="1:190" ht="14.25">
      <c r="A618" s="8"/>
      <c r="B618" s="8"/>
      <c r="C618" s="3"/>
      <c r="D618" s="4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</row>
    <row r="619" spans="1:190" ht="14.25">
      <c r="A619" s="8"/>
      <c r="B619" s="8"/>
      <c r="C619" s="3"/>
      <c r="D619" s="4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  <c r="FU619" s="8"/>
      <c r="FV619" s="8"/>
      <c r="FW619" s="8"/>
      <c r="FX619" s="8"/>
      <c r="FY619" s="8"/>
      <c r="FZ619" s="8"/>
      <c r="GA619" s="8"/>
      <c r="GB619" s="8"/>
      <c r="GC619" s="8"/>
      <c r="GD619" s="8"/>
      <c r="GE619" s="8"/>
      <c r="GF619" s="8"/>
      <c r="GG619" s="8"/>
      <c r="GH619" s="8"/>
    </row>
    <row r="620" spans="1:190" ht="14.25">
      <c r="A620" s="8"/>
      <c r="B620" s="8"/>
      <c r="C620" s="3"/>
      <c r="D620" s="4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</row>
    <row r="621" spans="1:190" ht="14.25">
      <c r="A621" s="8"/>
      <c r="B621" s="8"/>
      <c r="C621" s="3"/>
      <c r="D621" s="4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</row>
    <row r="622" spans="1:190" ht="14.25">
      <c r="A622" s="8"/>
      <c r="B622" s="8"/>
      <c r="C622" s="3"/>
      <c r="D622" s="4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</row>
    <row r="623" spans="1:190" ht="14.25">
      <c r="A623" s="8"/>
      <c r="B623" s="8"/>
      <c r="C623" s="3"/>
      <c r="D623" s="4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  <c r="FP623" s="8"/>
      <c r="FQ623" s="8"/>
      <c r="FR623" s="8"/>
      <c r="FS623" s="8"/>
      <c r="FT623" s="8"/>
      <c r="FU623" s="8"/>
      <c r="FV623" s="8"/>
      <c r="FW623" s="8"/>
      <c r="FX623" s="8"/>
      <c r="FY623" s="8"/>
      <c r="FZ623" s="8"/>
      <c r="GA623" s="8"/>
      <c r="GB623" s="8"/>
      <c r="GC623" s="8"/>
      <c r="GD623" s="8"/>
      <c r="GE623" s="8"/>
      <c r="GF623" s="8"/>
      <c r="GG623" s="8"/>
      <c r="GH623" s="8"/>
    </row>
    <row r="624" spans="1:190" ht="14.25">
      <c r="A624" s="8"/>
      <c r="B624" s="8"/>
      <c r="C624" s="3"/>
      <c r="D624" s="4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  <c r="FP624" s="8"/>
      <c r="FQ624" s="8"/>
      <c r="FR624" s="8"/>
      <c r="FS624" s="8"/>
      <c r="FT624" s="8"/>
      <c r="FU624" s="8"/>
      <c r="FV624" s="8"/>
      <c r="FW624" s="8"/>
      <c r="FX624" s="8"/>
      <c r="FY624" s="8"/>
      <c r="FZ624" s="8"/>
      <c r="GA624" s="8"/>
      <c r="GB624" s="8"/>
      <c r="GC624" s="8"/>
      <c r="GD624" s="8"/>
      <c r="GE624" s="8"/>
      <c r="GF624" s="8"/>
      <c r="GG624" s="8"/>
      <c r="GH624" s="8"/>
    </row>
    <row r="625" spans="1:190" ht="14.25">
      <c r="A625" s="8"/>
      <c r="B625" s="8"/>
      <c r="C625" s="3"/>
      <c r="D625" s="4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</row>
    <row r="626" spans="1:190" ht="14.25">
      <c r="A626" s="8"/>
      <c r="B626" s="8"/>
      <c r="C626" s="3"/>
      <c r="D626" s="4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  <c r="FU626" s="8"/>
      <c r="FV626" s="8"/>
      <c r="FW626" s="8"/>
      <c r="FX626" s="8"/>
      <c r="FY626" s="8"/>
      <c r="FZ626" s="8"/>
      <c r="GA626" s="8"/>
      <c r="GB626" s="8"/>
      <c r="GC626" s="8"/>
      <c r="GD626" s="8"/>
      <c r="GE626" s="8"/>
      <c r="GF626" s="8"/>
      <c r="GG626" s="8"/>
      <c r="GH626" s="8"/>
    </row>
    <row r="627" spans="1:190" ht="14.25">
      <c r="A627" s="8"/>
      <c r="B627" s="8"/>
      <c r="C627" s="3"/>
      <c r="D627" s="4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  <c r="FU627" s="8"/>
      <c r="FV627" s="8"/>
      <c r="FW627" s="8"/>
      <c r="FX627" s="8"/>
      <c r="FY627" s="8"/>
      <c r="FZ627" s="8"/>
      <c r="GA627" s="8"/>
      <c r="GB627" s="8"/>
      <c r="GC627" s="8"/>
      <c r="GD627" s="8"/>
      <c r="GE627" s="8"/>
      <c r="GF627" s="8"/>
      <c r="GG627" s="8"/>
      <c r="GH627" s="8"/>
    </row>
    <row r="628" spans="1:190" ht="14.25">
      <c r="A628" s="8"/>
      <c r="B628" s="8"/>
      <c r="C628" s="3"/>
      <c r="D628" s="4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</row>
    <row r="629" spans="1:190" ht="14.25">
      <c r="A629" s="8"/>
      <c r="B629" s="8"/>
      <c r="C629" s="3"/>
      <c r="D629" s="4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  <c r="FU629" s="8"/>
      <c r="FV629" s="8"/>
      <c r="FW629" s="8"/>
      <c r="FX629" s="8"/>
      <c r="FY629" s="8"/>
      <c r="FZ629" s="8"/>
      <c r="GA629" s="8"/>
      <c r="GB629" s="8"/>
      <c r="GC629" s="8"/>
      <c r="GD629" s="8"/>
      <c r="GE629" s="8"/>
      <c r="GF629" s="8"/>
      <c r="GG629" s="8"/>
      <c r="GH629" s="8"/>
    </row>
    <row r="630" spans="1:190" ht="14.25">
      <c r="A630" s="8"/>
      <c r="B630" s="8"/>
      <c r="C630" s="3"/>
      <c r="D630" s="4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</row>
    <row r="631" spans="1:190" ht="14.25">
      <c r="A631" s="8"/>
      <c r="B631" s="8"/>
      <c r="C631" s="3"/>
      <c r="D631" s="4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  <c r="FU631" s="8"/>
      <c r="FV631" s="8"/>
      <c r="FW631" s="8"/>
      <c r="FX631" s="8"/>
      <c r="FY631" s="8"/>
      <c r="FZ631" s="8"/>
      <c r="GA631" s="8"/>
      <c r="GB631" s="8"/>
      <c r="GC631" s="8"/>
      <c r="GD631" s="8"/>
      <c r="GE631" s="8"/>
      <c r="GF631" s="8"/>
      <c r="GG631" s="8"/>
      <c r="GH631" s="8"/>
    </row>
    <row r="632" spans="1:190" ht="14.25">
      <c r="A632" s="8"/>
      <c r="B632" s="8"/>
      <c r="C632" s="3"/>
      <c r="D632" s="4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</row>
    <row r="633" spans="1:190" ht="14.25">
      <c r="A633" s="8"/>
      <c r="B633" s="8"/>
      <c r="C633" s="3"/>
      <c r="D633" s="4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  <c r="FU633" s="8"/>
      <c r="FV633" s="8"/>
      <c r="FW633" s="8"/>
      <c r="FX633" s="8"/>
      <c r="FY633" s="8"/>
      <c r="FZ633" s="8"/>
      <c r="GA633" s="8"/>
      <c r="GB633" s="8"/>
      <c r="GC633" s="8"/>
      <c r="GD633" s="8"/>
      <c r="GE633" s="8"/>
      <c r="GF633" s="8"/>
      <c r="GG633" s="8"/>
      <c r="GH633" s="8"/>
    </row>
    <row r="634" spans="1:190" ht="14.25">
      <c r="A634" s="8"/>
      <c r="B634" s="8"/>
      <c r="C634" s="3"/>
      <c r="D634" s="4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  <c r="FP634" s="8"/>
      <c r="FQ634" s="8"/>
      <c r="FR634" s="8"/>
      <c r="FS634" s="8"/>
      <c r="FT634" s="8"/>
      <c r="FU634" s="8"/>
      <c r="FV634" s="8"/>
      <c r="FW634" s="8"/>
      <c r="FX634" s="8"/>
      <c r="FY634" s="8"/>
      <c r="FZ634" s="8"/>
      <c r="GA634" s="8"/>
      <c r="GB634" s="8"/>
      <c r="GC634" s="8"/>
      <c r="GD634" s="8"/>
      <c r="GE634" s="8"/>
      <c r="GF634" s="8"/>
      <c r="GG634" s="8"/>
      <c r="GH634" s="8"/>
    </row>
    <row r="635" spans="1:190" ht="14.25">
      <c r="A635" s="8"/>
      <c r="B635" s="8"/>
      <c r="C635" s="3"/>
      <c r="D635" s="4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  <c r="FU635" s="8"/>
      <c r="FV635" s="8"/>
      <c r="FW635" s="8"/>
      <c r="FX635" s="8"/>
      <c r="FY635" s="8"/>
      <c r="FZ635" s="8"/>
      <c r="GA635" s="8"/>
      <c r="GB635" s="8"/>
      <c r="GC635" s="8"/>
      <c r="GD635" s="8"/>
      <c r="GE635" s="8"/>
      <c r="GF635" s="8"/>
      <c r="GG635" s="8"/>
      <c r="GH635" s="8"/>
    </row>
    <row r="636" spans="1:190" ht="14.25">
      <c r="A636" s="8"/>
      <c r="B636" s="8"/>
      <c r="C636" s="3"/>
      <c r="D636" s="4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</row>
    <row r="637" spans="1:190" ht="14.25">
      <c r="A637" s="8"/>
      <c r="B637" s="8"/>
      <c r="C637" s="3"/>
      <c r="D637" s="4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  <c r="FU637" s="8"/>
      <c r="FV637" s="8"/>
      <c r="FW637" s="8"/>
      <c r="FX637" s="8"/>
      <c r="FY637" s="8"/>
      <c r="FZ637" s="8"/>
      <c r="GA637" s="8"/>
      <c r="GB637" s="8"/>
      <c r="GC637" s="8"/>
      <c r="GD637" s="8"/>
      <c r="GE637" s="8"/>
      <c r="GF637" s="8"/>
      <c r="GG637" s="8"/>
      <c r="GH637" s="8"/>
    </row>
    <row r="638" spans="1:190" ht="14.25">
      <c r="A638" s="8"/>
      <c r="B638" s="8"/>
      <c r="C638" s="3"/>
      <c r="D638" s="4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</row>
    <row r="639" spans="1:190" ht="14.25">
      <c r="A639" s="8"/>
      <c r="B639" s="8"/>
      <c r="C639" s="3"/>
      <c r="D639" s="4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  <c r="FP639" s="8"/>
      <c r="FQ639" s="8"/>
      <c r="FR639" s="8"/>
      <c r="FS639" s="8"/>
      <c r="FT639" s="8"/>
      <c r="FU639" s="8"/>
      <c r="FV639" s="8"/>
      <c r="FW639" s="8"/>
      <c r="FX639" s="8"/>
      <c r="FY639" s="8"/>
      <c r="FZ639" s="8"/>
      <c r="GA639" s="8"/>
      <c r="GB639" s="8"/>
      <c r="GC639" s="8"/>
      <c r="GD639" s="8"/>
      <c r="GE639" s="8"/>
      <c r="GF639" s="8"/>
      <c r="GG639" s="8"/>
      <c r="GH639" s="8"/>
    </row>
    <row r="640" spans="1:190" ht="14.25">
      <c r="A640" s="8"/>
      <c r="B640" s="8"/>
      <c r="C640" s="3"/>
      <c r="D640" s="4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</row>
    <row r="641" spans="1:190" ht="14.25">
      <c r="A641" s="8"/>
      <c r="B641" s="8"/>
      <c r="C641" s="3"/>
      <c r="D641" s="4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</row>
  </sheetData>
  <sheetProtection password="CA2F" sheet="1"/>
  <mergeCells count="407">
    <mergeCell ref="F171:F173"/>
    <mergeCell ref="G159:G162"/>
    <mergeCell ref="B101:B104"/>
    <mergeCell ref="C101:C104"/>
    <mergeCell ref="C174:C176"/>
    <mergeCell ref="B105:B107"/>
    <mergeCell ref="C105:C107"/>
    <mergeCell ref="B108:B110"/>
    <mergeCell ref="C108:C110"/>
    <mergeCell ref="C201:C203"/>
    <mergeCell ref="H101:H104"/>
    <mergeCell ref="G101:G104"/>
    <mergeCell ref="F101:F104"/>
    <mergeCell ref="G174:G176"/>
    <mergeCell ref="F174:F176"/>
    <mergeCell ref="H108:H110"/>
    <mergeCell ref="H105:H107"/>
    <mergeCell ref="G105:G107"/>
    <mergeCell ref="A158:K158"/>
    <mergeCell ref="I101:I104"/>
    <mergeCell ref="A204:A206"/>
    <mergeCell ref="F204:F206"/>
    <mergeCell ref="C171:C173"/>
    <mergeCell ref="B171:B173"/>
    <mergeCell ref="G171:G173"/>
    <mergeCell ref="A101:A104"/>
    <mergeCell ref="I171:I173"/>
    <mergeCell ref="C111:C113"/>
    <mergeCell ref="A171:A173"/>
    <mergeCell ref="A1:K1"/>
    <mergeCell ref="A3:K3"/>
    <mergeCell ref="A5:A6"/>
    <mergeCell ref="B5:B6"/>
    <mergeCell ref="C5:C6"/>
    <mergeCell ref="D5:E6"/>
    <mergeCell ref="G5:G6"/>
    <mergeCell ref="F5:F6"/>
    <mergeCell ref="H5:J5"/>
    <mergeCell ref="K5:K6"/>
    <mergeCell ref="A14:A16"/>
    <mergeCell ref="K42:K59"/>
    <mergeCell ref="B54:B56"/>
    <mergeCell ref="G54:G56"/>
    <mergeCell ref="F54:F56"/>
    <mergeCell ref="A54:A56"/>
    <mergeCell ref="C45:C47"/>
    <mergeCell ref="C54:C56"/>
    <mergeCell ref="H51:H53"/>
    <mergeCell ref="A31:K31"/>
    <mergeCell ref="A60:K60"/>
    <mergeCell ref="K61:K64"/>
    <mergeCell ref="B45:B47"/>
    <mergeCell ref="A45:A47"/>
    <mergeCell ref="J101:J104"/>
    <mergeCell ref="J108:J110"/>
    <mergeCell ref="J105:J107"/>
    <mergeCell ref="I105:I107"/>
    <mergeCell ref="I98:I100"/>
    <mergeCell ref="F98:F100"/>
    <mergeCell ref="K32:K40"/>
    <mergeCell ref="A51:A53"/>
    <mergeCell ref="C48:C50"/>
    <mergeCell ref="C42:C44"/>
    <mergeCell ref="F32:F34"/>
    <mergeCell ref="I163:I166"/>
    <mergeCell ref="A145:A147"/>
    <mergeCell ref="F145:F147"/>
    <mergeCell ref="A148:A151"/>
    <mergeCell ref="C163:C166"/>
    <mergeCell ref="J168:J170"/>
    <mergeCell ref="I159:I162"/>
    <mergeCell ref="J171:J173"/>
    <mergeCell ref="K190:K192"/>
    <mergeCell ref="C133:C136"/>
    <mergeCell ref="B133:B136"/>
    <mergeCell ref="H171:H173"/>
    <mergeCell ref="F168:F170"/>
    <mergeCell ref="J142:J144"/>
    <mergeCell ref="H137:H141"/>
    <mergeCell ref="J111:J113"/>
    <mergeCell ref="I111:I113"/>
    <mergeCell ref="J163:J166"/>
    <mergeCell ref="B145:B147"/>
    <mergeCell ref="C95:C97"/>
    <mergeCell ref="F91:F94"/>
    <mergeCell ref="H159:H162"/>
    <mergeCell ref="G114:G116"/>
    <mergeCell ref="F111:F113"/>
    <mergeCell ref="F114:F116"/>
    <mergeCell ref="H98:H100"/>
    <mergeCell ref="J98:J100"/>
    <mergeCell ref="J95:J97"/>
    <mergeCell ref="J88:J90"/>
    <mergeCell ref="C88:C90"/>
    <mergeCell ref="I69:I71"/>
    <mergeCell ref="F88:F90"/>
    <mergeCell ref="F66:F68"/>
    <mergeCell ref="G73:G78"/>
    <mergeCell ref="F73:F78"/>
    <mergeCell ref="H80:H83"/>
    <mergeCell ref="J69:J71"/>
    <mergeCell ref="A84:J84"/>
    <mergeCell ref="A69:A71"/>
    <mergeCell ref="A72:K72"/>
    <mergeCell ref="F69:F71"/>
    <mergeCell ref="I91:I94"/>
    <mergeCell ref="B80:B83"/>
    <mergeCell ref="B85:B87"/>
    <mergeCell ref="G88:G90"/>
    <mergeCell ref="H88:H90"/>
    <mergeCell ref="I88:I90"/>
    <mergeCell ref="H69:H71"/>
    <mergeCell ref="G69:G71"/>
    <mergeCell ref="G98:G100"/>
    <mergeCell ref="G111:G113"/>
    <mergeCell ref="H111:H113"/>
    <mergeCell ref="G108:G110"/>
    <mergeCell ref="I108:I110"/>
    <mergeCell ref="F48:F50"/>
    <mergeCell ref="F51:F53"/>
    <mergeCell ref="F95:F97"/>
    <mergeCell ref="G95:G97"/>
    <mergeCell ref="A65:K65"/>
    <mergeCell ref="I168:I170"/>
    <mergeCell ref="H168:H170"/>
    <mergeCell ref="H163:H166"/>
    <mergeCell ref="I152:I157"/>
    <mergeCell ref="H152:H157"/>
    <mergeCell ref="F105:F107"/>
    <mergeCell ref="F108:F110"/>
    <mergeCell ref="B190:B192"/>
    <mergeCell ref="J179:J181"/>
    <mergeCell ref="I179:I181"/>
    <mergeCell ref="A179:A181"/>
    <mergeCell ref="G190:G192"/>
    <mergeCell ref="J133:J136"/>
    <mergeCell ref="I133:I136"/>
    <mergeCell ref="H133:H136"/>
    <mergeCell ref="H142:H144"/>
    <mergeCell ref="I137:I141"/>
    <mergeCell ref="A187:A189"/>
    <mergeCell ref="F197:F199"/>
    <mergeCell ref="A193:K193"/>
    <mergeCell ref="A190:A192"/>
    <mergeCell ref="H179:H181"/>
    <mergeCell ref="K159:K185"/>
    <mergeCell ref="C190:C192"/>
    <mergeCell ref="C187:C189"/>
    <mergeCell ref="J187:J189"/>
    <mergeCell ref="A186:K186"/>
    <mergeCell ref="J174:J176"/>
    <mergeCell ref="A194:A196"/>
    <mergeCell ref="A124:A127"/>
    <mergeCell ref="I190:I192"/>
    <mergeCell ref="A128:A132"/>
    <mergeCell ref="A114:A116"/>
    <mergeCell ref="B114:B116"/>
    <mergeCell ref="A137:A141"/>
    <mergeCell ref="C179:C181"/>
    <mergeCell ref="B179:B181"/>
    <mergeCell ref="B124:B127"/>
    <mergeCell ref="A117:K117"/>
    <mergeCell ref="C114:C116"/>
    <mergeCell ref="H91:H94"/>
    <mergeCell ref="B111:B113"/>
    <mergeCell ref="A95:A97"/>
    <mergeCell ref="C98:C100"/>
    <mergeCell ref="K80:K116"/>
    <mergeCell ref="H95:H97"/>
    <mergeCell ref="A108:A110"/>
    <mergeCell ref="B69:B71"/>
    <mergeCell ref="B118:B123"/>
    <mergeCell ref="A111:A113"/>
    <mergeCell ref="C118:C123"/>
    <mergeCell ref="B91:B94"/>
    <mergeCell ref="A105:A107"/>
    <mergeCell ref="B88:B90"/>
    <mergeCell ref="A88:A90"/>
    <mergeCell ref="B95:B97"/>
    <mergeCell ref="A98:A100"/>
    <mergeCell ref="C80:C83"/>
    <mergeCell ref="F42:F44"/>
    <mergeCell ref="A42:A44"/>
    <mergeCell ref="B42:B44"/>
    <mergeCell ref="G48:G50"/>
    <mergeCell ref="A80:A83"/>
    <mergeCell ref="B48:B50"/>
    <mergeCell ref="F45:F47"/>
    <mergeCell ref="G42:G44"/>
    <mergeCell ref="C69:C71"/>
    <mergeCell ref="K14:K16"/>
    <mergeCell ref="I14:I16"/>
    <mergeCell ref="H14:H16"/>
    <mergeCell ref="J14:J16"/>
    <mergeCell ref="I80:I83"/>
    <mergeCell ref="J80:J83"/>
    <mergeCell ref="H48:H50"/>
    <mergeCell ref="J51:J53"/>
    <mergeCell ref="H54:H56"/>
    <mergeCell ref="I54:I56"/>
    <mergeCell ref="A35:A37"/>
    <mergeCell ref="B35:B37"/>
    <mergeCell ref="B51:B53"/>
    <mergeCell ref="G51:G53"/>
    <mergeCell ref="C14:C16"/>
    <mergeCell ref="F14:F16"/>
    <mergeCell ref="G14:G16"/>
    <mergeCell ref="C51:C53"/>
    <mergeCell ref="B14:B16"/>
    <mergeCell ref="A48:A50"/>
    <mergeCell ref="J45:J47"/>
    <mergeCell ref="I48:I50"/>
    <mergeCell ref="J48:J50"/>
    <mergeCell ref="J54:J56"/>
    <mergeCell ref="I51:I53"/>
    <mergeCell ref="G45:G47"/>
    <mergeCell ref="H45:H47"/>
    <mergeCell ref="I45:I47"/>
    <mergeCell ref="A17:K17"/>
    <mergeCell ref="B32:B34"/>
    <mergeCell ref="H35:H37"/>
    <mergeCell ref="G35:G37"/>
    <mergeCell ref="F35:F37"/>
    <mergeCell ref="C32:C34"/>
    <mergeCell ref="A32:A34"/>
    <mergeCell ref="C35:C37"/>
    <mergeCell ref="J35:J37"/>
    <mergeCell ref="K19:K30"/>
    <mergeCell ref="H42:H44"/>
    <mergeCell ref="I42:I44"/>
    <mergeCell ref="J42:J44"/>
    <mergeCell ref="G32:G34"/>
    <mergeCell ref="H32:H34"/>
    <mergeCell ref="I32:I34"/>
    <mergeCell ref="J32:J34"/>
    <mergeCell ref="B137:B141"/>
    <mergeCell ref="C137:C141"/>
    <mergeCell ref="F137:F141"/>
    <mergeCell ref="G137:G141"/>
    <mergeCell ref="G80:G83"/>
    <mergeCell ref="F128:F132"/>
    <mergeCell ref="B98:B100"/>
    <mergeCell ref="B128:B132"/>
    <mergeCell ref="F80:F83"/>
    <mergeCell ref="C91:C94"/>
    <mergeCell ref="F148:F151"/>
    <mergeCell ref="G148:G151"/>
    <mergeCell ref="H148:H151"/>
    <mergeCell ref="I148:I151"/>
    <mergeCell ref="J124:J127"/>
    <mergeCell ref="I124:I127"/>
    <mergeCell ref="H124:H127"/>
    <mergeCell ref="I145:I147"/>
    <mergeCell ref="I95:I97"/>
    <mergeCell ref="B142:B144"/>
    <mergeCell ref="C128:C132"/>
    <mergeCell ref="F124:F127"/>
    <mergeCell ref="J148:J151"/>
    <mergeCell ref="J145:J147"/>
    <mergeCell ref="I142:I144"/>
    <mergeCell ref="G124:G127"/>
    <mergeCell ref="C124:C127"/>
    <mergeCell ref="H145:H147"/>
    <mergeCell ref="C148:C151"/>
    <mergeCell ref="J137:J141"/>
    <mergeCell ref="C142:C144"/>
    <mergeCell ref="F142:F144"/>
    <mergeCell ref="G128:G132"/>
    <mergeCell ref="J128:J132"/>
    <mergeCell ref="G142:G144"/>
    <mergeCell ref="F133:F136"/>
    <mergeCell ref="G133:G136"/>
    <mergeCell ref="C145:C147"/>
    <mergeCell ref="J190:J192"/>
    <mergeCell ref="H190:H192"/>
    <mergeCell ref="J114:J116"/>
    <mergeCell ref="I114:I116"/>
    <mergeCell ref="H114:H116"/>
    <mergeCell ref="H128:H132"/>
    <mergeCell ref="I128:I132"/>
    <mergeCell ref="I118:I123"/>
    <mergeCell ref="H118:H123"/>
    <mergeCell ref="J118:J123"/>
    <mergeCell ref="K194:K196"/>
    <mergeCell ref="K197:K199"/>
    <mergeCell ref="B194:B196"/>
    <mergeCell ref="G118:G123"/>
    <mergeCell ref="F118:F123"/>
    <mergeCell ref="K187:K189"/>
    <mergeCell ref="J194:J196"/>
    <mergeCell ref="I182:I185"/>
    <mergeCell ref="J182:J185"/>
    <mergeCell ref="G145:G147"/>
    <mergeCell ref="I210:I211"/>
    <mergeCell ref="J210:J211"/>
    <mergeCell ref="G204:G206"/>
    <mergeCell ref="A207:K207"/>
    <mergeCell ref="K210:K214"/>
    <mergeCell ref="A200:K200"/>
    <mergeCell ref="I204:I206"/>
    <mergeCell ref="H204:H206"/>
    <mergeCell ref="C204:C206"/>
    <mergeCell ref="B204:B206"/>
    <mergeCell ref="A197:A199"/>
    <mergeCell ref="B197:B199"/>
    <mergeCell ref="H182:H185"/>
    <mergeCell ref="G210:G211"/>
    <mergeCell ref="H210:H211"/>
    <mergeCell ref="F190:F192"/>
    <mergeCell ref="G194:G196"/>
    <mergeCell ref="F194:F196"/>
    <mergeCell ref="G197:G199"/>
    <mergeCell ref="B187:B189"/>
    <mergeCell ref="J197:J199"/>
    <mergeCell ref="A182:A185"/>
    <mergeCell ref="B182:B185"/>
    <mergeCell ref="C182:C185"/>
    <mergeCell ref="F182:F185"/>
    <mergeCell ref="G182:G185"/>
    <mergeCell ref="I187:I189"/>
    <mergeCell ref="H187:H189"/>
    <mergeCell ref="G187:G189"/>
    <mergeCell ref="F187:F189"/>
    <mergeCell ref="A159:A162"/>
    <mergeCell ref="A174:A176"/>
    <mergeCell ref="F163:F166"/>
    <mergeCell ref="F179:F181"/>
    <mergeCell ref="G163:G166"/>
    <mergeCell ref="B168:B170"/>
    <mergeCell ref="A168:A170"/>
    <mergeCell ref="A163:A166"/>
    <mergeCell ref="G168:G170"/>
    <mergeCell ref="C168:C170"/>
    <mergeCell ref="J91:J94"/>
    <mergeCell ref="B174:B176"/>
    <mergeCell ref="C159:C162"/>
    <mergeCell ref="A133:A136"/>
    <mergeCell ref="A142:A144"/>
    <mergeCell ref="J159:J162"/>
    <mergeCell ref="H174:H176"/>
    <mergeCell ref="B148:B151"/>
    <mergeCell ref="J152:J157"/>
    <mergeCell ref="F159:F162"/>
    <mergeCell ref="B159:B162"/>
    <mergeCell ref="I197:I199"/>
    <mergeCell ref="H197:H199"/>
    <mergeCell ref="I194:I196"/>
    <mergeCell ref="H194:H196"/>
    <mergeCell ref="C194:C196"/>
    <mergeCell ref="C197:C199"/>
    <mergeCell ref="B163:B166"/>
    <mergeCell ref="G179:G181"/>
    <mergeCell ref="I174:I176"/>
    <mergeCell ref="A85:A87"/>
    <mergeCell ref="J85:J87"/>
    <mergeCell ref="I85:I87"/>
    <mergeCell ref="H85:H87"/>
    <mergeCell ref="G85:G87"/>
    <mergeCell ref="F85:F87"/>
    <mergeCell ref="J66:J68"/>
    <mergeCell ref="A66:A68"/>
    <mergeCell ref="C66:C68"/>
    <mergeCell ref="B66:B68"/>
    <mergeCell ref="A79:K79"/>
    <mergeCell ref="B152:B157"/>
    <mergeCell ref="A152:A157"/>
    <mergeCell ref="A91:A94"/>
    <mergeCell ref="G91:G94"/>
    <mergeCell ref="G66:G68"/>
    <mergeCell ref="K69:K71"/>
    <mergeCell ref="K66:K68"/>
    <mergeCell ref="B201:B203"/>
    <mergeCell ref="A201:A203"/>
    <mergeCell ref="F201:F203"/>
    <mergeCell ref="K73:K77"/>
    <mergeCell ref="C85:C87"/>
    <mergeCell ref="G152:G157"/>
    <mergeCell ref="H66:H68"/>
    <mergeCell ref="I66:I68"/>
    <mergeCell ref="F152:F157"/>
    <mergeCell ref="K118:K157"/>
    <mergeCell ref="A209:K209"/>
    <mergeCell ref="A13:K13"/>
    <mergeCell ref="C152:C157"/>
    <mergeCell ref="K204:K206"/>
    <mergeCell ref="K201:K203"/>
    <mergeCell ref="J201:J203"/>
    <mergeCell ref="I201:I203"/>
    <mergeCell ref="H201:H203"/>
    <mergeCell ref="G201:G203"/>
    <mergeCell ref="J204:J206"/>
    <mergeCell ref="A7:A12"/>
    <mergeCell ref="A118:A123"/>
    <mergeCell ref="C73:C78"/>
    <mergeCell ref="B73:B78"/>
    <mergeCell ref="A73:A78"/>
    <mergeCell ref="J73:J78"/>
    <mergeCell ref="I73:I78"/>
    <mergeCell ref="H73:H78"/>
    <mergeCell ref="K7:K12"/>
    <mergeCell ref="H7:H12"/>
    <mergeCell ref="G7:G12"/>
    <mergeCell ref="F7:F12"/>
    <mergeCell ref="C7:C12"/>
    <mergeCell ref="B7:B12"/>
    <mergeCell ref="I7:I12"/>
    <mergeCell ref="J7:J12"/>
  </mergeCells>
  <printOptions horizontalCentered="1"/>
  <pageMargins left="0.6692913385826772" right="0.15748031496062992" top="0.2755905511811024" bottom="0.2362204724409449" header="0.15748031496062992" footer="0.15748031496062992"/>
  <pageSetup horizontalDpi="600" verticalDpi="600" orientation="landscape" paperSize="8" scale="74" r:id="rId1"/>
  <rowBreaks count="4" manualBreakCount="4">
    <brk id="40" max="10" man="1"/>
    <brk id="72" max="10" man="1"/>
    <brk id="117" max="10" man="1"/>
    <brk id="18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I96"/>
  <sheetViews>
    <sheetView zoomScale="90" zoomScaleNormal="90" zoomScalePageLayoutView="0" workbookViewId="0" topLeftCell="A1">
      <pane xSplit="1" ySplit="5" topLeftCell="B6" activePane="bottomRight" state="frozen"/>
      <selection pane="topLeft" activeCell="D86" sqref="D86"/>
      <selection pane="topRight" activeCell="D86" sqref="D86"/>
      <selection pane="bottomLeft" activeCell="D86" sqref="D86"/>
      <selection pane="bottomRight" activeCell="B6" sqref="B6:B8"/>
    </sheetView>
  </sheetViews>
  <sheetFormatPr defaultColWidth="9.140625" defaultRowHeight="15"/>
  <cols>
    <col min="1" max="1" width="7.00390625" style="299" customWidth="1"/>
    <col min="2" max="2" width="63.57421875" style="300" customWidth="1"/>
    <col min="3" max="3" width="16.7109375" style="4" customWidth="1"/>
    <col min="4" max="4" width="20.28125" style="3" customWidth="1"/>
    <col min="5" max="5" width="19.7109375" style="3" customWidth="1"/>
    <col min="6" max="6" width="15.8515625" style="3" customWidth="1"/>
    <col min="7" max="7" width="30.140625" style="3" customWidth="1"/>
    <col min="8" max="9" width="13.421875" style="3" customWidth="1"/>
    <col min="10" max="10" width="12.8515625" style="3" customWidth="1"/>
    <col min="11" max="11" width="32.00390625" style="1" customWidth="1"/>
    <col min="12" max="12" width="21.7109375" style="1" customWidth="1"/>
    <col min="13" max="16384" width="9.140625" style="1" customWidth="1"/>
  </cols>
  <sheetData>
    <row r="1" spans="1:11" ht="28.5" customHeight="1">
      <c r="A1" s="287" t="s">
        <v>145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20.25" customHeight="1">
      <c r="A2" s="19"/>
      <c r="B2" s="20" t="s">
        <v>44</v>
      </c>
      <c r="C2" s="22" t="s">
        <v>44</v>
      </c>
      <c r="D2" s="21"/>
      <c r="E2" s="21"/>
      <c r="F2" s="21"/>
      <c r="G2" s="21"/>
      <c r="H2" s="21"/>
      <c r="I2" s="21"/>
      <c r="J2" s="21"/>
      <c r="K2" s="307"/>
    </row>
    <row r="3" spans="1:11" ht="20.25">
      <c r="A3" s="308" t="s">
        <v>65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</row>
    <row r="4" spans="1:13" ht="43.5" customHeight="1">
      <c r="A4" s="309" t="s">
        <v>7</v>
      </c>
      <c r="B4" s="310" t="s">
        <v>94</v>
      </c>
      <c r="C4" s="310" t="s">
        <v>71</v>
      </c>
      <c r="D4" s="311" t="s">
        <v>0</v>
      </c>
      <c r="E4" s="312"/>
      <c r="F4" s="201" t="s">
        <v>8</v>
      </c>
      <c r="G4" s="310" t="s">
        <v>66</v>
      </c>
      <c r="H4" s="310" t="s">
        <v>2</v>
      </c>
      <c r="I4" s="310"/>
      <c r="J4" s="310"/>
      <c r="K4" s="310" t="s">
        <v>6</v>
      </c>
      <c r="M4" s="1" t="s">
        <v>44</v>
      </c>
    </row>
    <row r="5" spans="1:11" ht="45.75" customHeight="1">
      <c r="A5" s="309"/>
      <c r="B5" s="310"/>
      <c r="C5" s="310"/>
      <c r="D5" s="313"/>
      <c r="E5" s="314"/>
      <c r="F5" s="203"/>
      <c r="G5" s="310"/>
      <c r="H5" s="315" t="s">
        <v>3</v>
      </c>
      <c r="I5" s="315" t="s">
        <v>4</v>
      </c>
      <c r="J5" s="315" t="s">
        <v>5</v>
      </c>
      <c r="K5" s="310"/>
    </row>
    <row r="6" spans="1:12" ht="15">
      <c r="A6" s="207"/>
      <c r="B6" s="201" t="s">
        <v>129</v>
      </c>
      <c r="C6" s="201"/>
      <c r="D6" s="316">
        <f>D7+D8</f>
        <v>43298500</v>
      </c>
      <c r="E6" s="317"/>
      <c r="F6" s="318"/>
      <c r="G6" s="257"/>
      <c r="H6" s="257"/>
      <c r="I6" s="257"/>
      <c r="J6" s="257"/>
      <c r="K6" s="257"/>
      <c r="L6" s="301"/>
    </row>
    <row r="7" spans="1:12" ht="15">
      <c r="A7" s="208"/>
      <c r="B7" s="202"/>
      <c r="C7" s="202"/>
      <c r="D7" s="319">
        <f>D11+D40</f>
        <v>29712416.666666668</v>
      </c>
      <c r="E7" s="320" t="s">
        <v>131</v>
      </c>
      <c r="F7" s="321"/>
      <c r="G7" s="258"/>
      <c r="H7" s="258"/>
      <c r="I7" s="258"/>
      <c r="J7" s="258"/>
      <c r="K7" s="258"/>
      <c r="L7" s="5"/>
    </row>
    <row r="8" spans="1:12" ht="15">
      <c r="A8" s="209"/>
      <c r="B8" s="203"/>
      <c r="C8" s="203"/>
      <c r="D8" s="322">
        <f>D12+D41</f>
        <v>13586083.333333334</v>
      </c>
      <c r="E8" s="323" t="s">
        <v>215</v>
      </c>
      <c r="F8" s="324"/>
      <c r="G8" s="259"/>
      <c r="H8" s="259"/>
      <c r="I8" s="259"/>
      <c r="J8" s="259"/>
      <c r="K8" s="259"/>
      <c r="L8" s="5"/>
    </row>
    <row r="9" spans="1:12" ht="15" customHeight="1">
      <c r="A9" s="325"/>
      <c r="B9" s="326"/>
      <c r="C9" s="326"/>
      <c r="D9" s="326"/>
      <c r="E9" s="326"/>
      <c r="F9" s="326"/>
      <c r="G9" s="326"/>
      <c r="H9" s="326"/>
      <c r="I9" s="326"/>
      <c r="J9" s="326"/>
      <c r="K9" s="327"/>
      <c r="L9" s="5"/>
    </row>
    <row r="10" spans="1:12" ht="15">
      <c r="A10" s="207"/>
      <c r="B10" s="201" t="s">
        <v>122</v>
      </c>
      <c r="C10" s="201"/>
      <c r="D10" s="328">
        <f>D11+D12</f>
        <v>5219500</v>
      </c>
      <c r="E10" s="317"/>
      <c r="F10" s="329"/>
      <c r="G10" s="257"/>
      <c r="H10" s="257"/>
      <c r="I10" s="257"/>
      <c r="J10" s="257"/>
      <c r="K10" s="257"/>
      <c r="L10" s="5"/>
    </row>
    <row r="11" spans="1:11" ht="15">
      <c r="A11" s="208"/>
      <c r="B11" s="202"/>
      <c r="C11" s="202"/>
      <c r="D11" s="330">
        <f>D14+D20+D25</f>
        <v>2686250</v>
      </c>
      <c r="E11" s="320" t="s">
        <v>131</v>
      </c>
      <c r="F11" s="331"/>
      <c r="G11" s="258"/>
      <c r="H11" s="258"/>
      <c r="I11" s="258"/>
      <c r="J11" s="258"/>
      <c r="K11" s="258"/>
    </row>
    <row r="12" spans="1:11" ht="15">
      <c r="A12" s="209"/>
      <c r="B12" s="203"/>
      <c r="C12" s="203"/>
      <c r="D12" s="332">
        <f>D26</f>
        <v>2533250</v>
      </c>
      <c r="E12" s="323" t="s">
        <v>215</v>
      </c>
      <c r="F12" s="333"/>
      <c r="G12" s="259"/>
      <c r="H12" s="259"/>
      <c r="I12" s="259"/>
      <c r="J12" s="259"/>
      <c r="K12" s="259"/>
    </row>
    <row r="13" spans="1:11" ht="20.25" customHeight="1">
      <c r="A13" s="325"/>
      <c r="B13" s="326"/>
      <c r="C13" s="326"/>
      <c r="D13" s="326"/>
      <c r="E13" s="326"/>
      <c r="F13" s="326"/>
      <c r="G13" s="326"/>
      <c r="H13" s="326"/>
      <c r="I13" s="326"/>
      <c r="J13" s="326"/>
      <c r="K13" s="327"/>
    </row>
    <row r="14" spans="1:15" s="9" customFormat="1" ht="21" customHeight="1">
      <c r="A14" s="334" t="s">
        <v>31</v>
      </c>
      <c r="B14" s="315" t="s">
        <v>9</v>
      </c>
      <c r="C14" s="335"/>
      <c r="D14" s="336">
        <f>SUM(D15:D18)</f>
        <v>930000</v>
      </c>
      <c r="E14" s="337" t="s">
        <v>158</v>
      </c>
      <c r="F14" s="338">
        <v>512000</v>
      </c>
      <c r="G14" s="339"/>
      <c r="H14" s="339"/>
      <c r="I14" s="339"/>
      <c r="J14" s="339"/>
      <c r="K14" s="237"/>
      <c r="L14" s="1"/>
      <c r="M14" s="1"/>
      <c r="N14" s="1"/>
      <c r="O14" s="1"/>
    </row>
    <row r="15" spans="1:15" s="9" customFormat="1" ht="15">
      <c r="A15" s="53" t="s">
        <v>11</v>
      </c>
      <c r="B15" s="54" t="s">
        <v>242</v>
      </c>
      <c r="C15" s="58">
        <v>32552100</v>
      </c>
      <c r="D15" s="340">
        <v>500000</v>
      </c>
      <c r="E15" s="341" t="s">
        <v>155</v>
      </c>
      <c r="F15" s="57">
        <v>512232</v>
      </c>
      <c r="G15" s="91" t="s">
        <v>108</v>
      </c>
      <c r="H15" s="117" t="s">
        <v>192</v>
      </c>
      <c r="I15" s="117" t="s">
        <v>187</v>
      </c>
      <c r="J15" s="117" t="s">
        <v>196</v>
      </c>
      <c r="K15" s="238"/>
      <c r="L15" s="1"/>
      <c r="M15" s="1"/>
      <c r="N15" s="1"/>
      <c r="O15" s="1"/>
    </row>
    <row r="16" spans="1:15" s="9" customFormat="1" ht="21" customHeight="1">
      <c r="A16" s="116" t="s">
        <v>12</v>
      </c>
      <c r="B16" s="54" t="s">
        <v>149</v>
      </c>
      <c r="C16" s="55">
        <v>34911100</v>
      </c>
      <c r="D16" s="49">
        <v>200000</v>
      </c>
      <c r="E16" s="341" t="s">
        <v>155</v>
      </c>
      <c r="F16" s="342">
        <v>512941</v>
      </c>
      <c r="G16" s="91" t="s">
        <v>108</v>
      </c>
      <c r="H16" s="117" t="s">
        <v>204</v>
      </c>
      <c r="I16" s="117" t="s">
        <v>192</v>
      </c>
      <c r="J16" s="117" t="s">
        <v>187</v>
      </c>
      <c r="K16" s="238"/>
      <c r="L16" s="1"/>
      <c r="M16" s="1"/>
      <c r="N16" s="1"/>
      <c r="O16" s="1"/>
    </row>
    <row r="17" spans="1:15" s="9" customFormat="1" ht="15">
      <c r="A17" s="53" t="s">
        <v>13</v>
      </c>
      <c r="B17" s="54" t="s">
        <v>182</v>
      </c>
      <c r="C17" s="55">
        <v>39220000</v>
      </c>
      <c r="D17" s="49">
        <v>150000</v>
      </c>
      <c r="E17" s="341" t="s">
        <v>155</v>
      </c>
      <c r="F17" s="342">
        <v>512252</v>
      </c>
      <c r="G17" s="91" t="s">
        <v>108</v>
      </c>
      <c r="H17" s="117" t="s">
        <v>204</v>
      </c>
      <c r="I17" s="117" t="s">
        <v>192</v>
      </c>
      <c r="J17" s="117" t="s">
        <v>187</v>
      </c>
      <c r="K17" s="238"/>
      <c r="L17" s="1"/>
      <c r="M17" s="1"/>
      <c r="N17" s="1"/>
      <c r="O17" s="1"/>
    </row>
    <row r="18" spans="1:15" s="9" customFormat="1" ht="15">
      <c r="A18" s="116" t="s">
        <v>14</v>
      </c>
      <c r="B18" s="54" t="s">
        <v>150</v>
      </c>
      <c r="C18" s="55">
        <v>38652100</v>
      </c>
      <c r="D18" s="49">
        <v>80000</v>
      </c>
      <c r="E18" s="341" t="s">
        <v>155</v>
      </c>
      <c r="F18" s="342">
        <v>512221</v>
      </c>
      <c r="G18" s="91" t="s">
        <v>108</v>
      </c>
      <c r="H18" s="117" t="s">
        <v>192</v>
      </c>
      <c r="I18" s="117" t="s">
        <v>187</v>
      </c>
      <c r="J18" s="117" t="s">
        <v>196</v>
      </c>
      <c r="K18" s="239"/>
      <c r="L18" s="1"/>
      <c r="M18" s="1"/>
      <c r="N18" s="1"/>
      <c r="O18" s="1"/>
    </row>
    <row r="19" spans="1:15" s="9" customFormat="1" ht="15">
      <c r="A19" s="325"/>
      <c r="B19" s="326"/>
      <c r="C19" s="326"/>
      <c r="D19" s="343"/>
      <c r="E19" s="343"/>
      <c r="F19" s="326"/>
      <c r="G19" s="326"/>
      <c r="H19" s="326"/>
      <c r="I19" s="326"/>
      <c r="J19" s="326"/>
      <c r="K19" s="327"/>
      <c r="L19" s="1"/>
      <c r="M19" s="1"/>
      <c r="N19" s="1"/>
      <c r="O19" s="1"/>
    </row>
    <row r="20" spans="1:15" s="9" customFormat="1" ht="21" customHeight="1">
      <c r="A20" s="344" t="s">
        <v>33</v>
      </c>
      <c r="B20" s="38" t="s">
        <v>51</v>
      </c>
      <c r="C20" s="345"/>
      <c r="D20" s="316">
        <f>SUM(D21:D22)</f>
        <v>501500</v>
      </c>
      <c r="E20" s="317" t="s">
        <v>158</v>
      </c>
      <c r="F20" s="346">
        <v>515000</v>
      </c>
      <c r="G20" s="91"/>
      <c r="H20" s="91"/>
      <c r="I20" s="91"/>
      <c r="J20" s="91"/>
      <c r="K20" s="237"/>
      <c r="L20" s="1"/>
      <c r="M20" s="1"/>
      <c r="N20" s="1"/>
      <c r="O20" s="1"/>
    </row>
    <row r="21" spans="1:15" s="9" customFormat="1" ht="15">
      <c r="A21" s="347" t="s">
        <v>18</v>
      </c>
      <c r="B21" s="54" t="s">
        <v>159</v>
      </c>
      <c r="C21" s="77">
        <v>31711310</v>
      </c>
      <c r="D21" s="49">
        <v>500000</v>
      </c>
      <c r="E21" s="341" t="s">
        <v>155</v>
      </c>
      <c r="F21" s="348">
        <v>515111</v>
      </c>
      <c r="G21" s="91" t="s">
        <v>108</v>
      </c>
      <c r="H21" s="91" t="s">
        <v>193</v>
      </c>
      <c r="I21" s="91" t="s">
        <v>202</v>
      </c>
      <c r="J21" s="117" t="s">
        <v>196</v>
      </c>
      <c r="K21" s="238"/>
      <c r="L21" s="1"/>
      <c r="M21" s="1"/>
      <c r="N21" s="1"/>
      <c r="O21" s="1"/>
    </row>
    <row r="22" spans="1:15" s="9" customFormat="1" ht="15">
      <c r="A22" s="347" t="s">
        <v>19</v>
      </c>
      <c r="B22" s="54" t="s">
        <v>143</v>
      </c>
      <c r="C22" s="112">
        <v>48900000</v>
      </c>
      <c r="D22" s="88">
        <v>1500</v>
      </c>
      <c r="E22" s="349" t="s">
        <v>155</v>
      </c>
      <c r="F22" s="348">
        <v>515192</v>
      </c>
      <c r="G22" s="91" t="s">
        <v>108</v>
      </c>
      <c r="H22" s="91" t="s">
        <v>183</v>
      </c>
      <c r="I22" s="91" t="s">
        <v>187</v>
      </c>
      <c r="J22" s="117" t="s">
        <v>196</v>
      </c>
      <c r="K22" s="239"/>
      <c r="L22" s="1"/>
      <c r="M22" s="1"/>
      <c r="N22" s="1"/>
      <c r="O22" s="1"/>
    </row>
    <row r="23" spans="1:15" s="9" customFormat="1" ht="15">
      <c r="A23" s="325"/>
      <c r="B23" s="326"/>
      <c r="C23" s="326"/>
      <c r="D23" s="350"/>
      <c r="E23" s="350"/>
      <c r="F23" s="326"/>
      <c r="G23" s="326"/>
      <c r="H23" s="326"/>
      <c r="I23" s="326"/>
      <c r="J23" s="326"/>
      <c r="K23" s="327"/>
      <c r="L23" s="1"/>
      <c r="M23" s="1"/>
      <c r="N23" s="1"/>
      <c r="O23" s="1"/>
    </row>
    <row r="24" spans="1:15" s="9" customFormat="1" ht="15">
      <c r="A24" s="351" t="s">
        <v>23</v>
      </c>
      <c r="B24" s="201" t="s">
        <v>22</v>
      </c>
      <c r="C24" s="201"/>
      <c r="D24" s="328">
        <f>D25+D26</f>
        <v>3788000</v>
      </c>
      <c r="E24" s="317"/>
      <c r="F24" s="352">
        <v>426000</v>
      </c>
      <c r="G24" s="353"/>
      <c r="H24" s="353"/>
      <c r="I24" s="353"/>
      <c r="J24" s="353"/>
      <c r="K24" s="237" t="s">
        <v>234</v>
      </c>
      <c r="L24" s="1"/>
      <c r="M24" s="1"/>
      <c r="N24" s="1"/>
      <c r="O24" s="1"/>
    </row>
    <row r="25" spans="1:15" s="9" customFormat="1" ht="15">
      <c r="A25" s="354"/>
      <c r="B25" s="202"/>
      <c r="C25" s="202"/>
      <c r="D25" s="330">
        <f>D28+D31+D33+D34+D35+D36+D37</f>
        <v>1254750</v>
      </c>
      <c r="E25" s="320" t="s">
        <v>158</v>
      </c>
      <c r="F25" s="355"/>
      <c r="G25" s="356"/>
      <c r="H25" s="356"/>
      <c r="I25" s="356"/>
      <c r="J25" s="356"/>
      <c r="K25" s="238"/>
      <c r="L25" s="1"/>
      <c r="M25" s="1"/>
      <c r="N25" s="1"/>
      <c r="O25" s="1"/>
    </row>
    <row r="26" spans="1:15" s="9" customFormat="1" ht="15">
      <c r="A26" s="357"/>
      <c r="B26" s="203"/>
      <c r="C26" s="203"/>
      <c r="D26" s="330">
        <f>D29+D32</f>
        <v>2533250</v>
      </c>
      <c r="E26" s="320" t="s">
        <v>235</v>
      </c>
      <c r="F26" s="358"/>
      <c r="G26" s="359"/>
      <c r="H26" s="359"/>
      <c r="I26" s="359"/>
      <c r="J26" s="359"/>
      <c r="K26" s="238"/>
      <c r="L26" s="1"/>
      <c r="M26" s="1"/>
      <c r="N26" s="1"/>
      <c r="O26" s="1"/>
    </row>
    <row r="27" spans="1:11" ht="14.25">
      <c r="A27" s="207" t="s">
        <v>25</v>
      </c>
      <c r="B27" s="193" t="s">
        <v>102</v>
      </c>
      <c r="C27" s="237">
        <v>22120000</v>
      </c>
      <c r="D27" s="87">
        <v>2500000</v>
      </c>
      <c r="E27" s="115"/>
      <c r="F27" s="360">
        <v>426311</v>
      </c>
      <c r="G27" s="257" t="s">
        <v>109</v>
      </c>
      <c r="H27" s="237" t="s">
        <v>184</v>
      </c>
      <c r="I27" s="237" t="s">
        <v>196</v>
      </c>
      <c r="J27" s="237" t="s">
        <v>197</v>
      </c>
      <c r="K27" s="238"/>
    </row>
    <row r="28" spans="1:11" ht="14.25">
      <c r="A28" s="208"/>
      <c r="B28" s="194"/>
      <c r="C28" s="238"/>
      <c r="D28" s="73">
        <f>D27/12*0</f>
        <v>0</v>
      </c>
      <c r="E28" s="72" t="s">
        <v>131</v>
      </c>
      <c r="F28" s="361"/>
      <c r="G28" s="258"/>
      <c r="H28" s="238"/>
      <c r="I28" s="238"/>
      <c r="J28" s="238"/>
      <c r="K28" s="238"/>
    </row>
    <row r="29" spans="1:11" ht="14.25">
      <c r="A29" s="209"/>
      <c r="B29" s="195"/>
      <c r="C29" s="239"/>
      <c r="D29" s="73">
        <f>D27/12*12</f>
        <v>2500000</v>
      </c>
      <c r="E29" s="72" t="s">
        <v>215</v>
      </c>
      <c r="F29" s="362"/>
      <c r="G29" s="259"/>
      <c r="H29" s="239"/>
      <c r="I29" s="239"/>
      <c r="J29" s="239"/>
      <c r="K29" s="238"/>
    </row>
    <row r="30" spans="1:11" ht="14.25">
      <c r="A30" s="207" t="s">
        <v>26</v>
      </c>
      <c r="B30" s="193" t="s">
        <v>239</v>
      </c>
      <c r="C30" s="237">
        <v>22120000</v>
      </c>
      <c r="D30" s="87">
        <v>133000</v>
      </c>
      <c r="E30" s="86"/>
      <c r="F30" s="360">
        <v>426311</v>
      </c>
      <c r="G30" s="257" t="s">
        <v>108</v>
      </c>
      <c r="H30" s="237" t="s">
        <v>204</v>
      </c>
      <c r="I30" s="237" t="s">
        <v>192</v>
      </c>
      <c r="J30" s="237" t="s">
        <v>198</v>
      </c>
      <c r="K30" s="238"/>
    </row>
    <row r="31" spans="1:11" ht="14.25">
      <c r="A31" s="208"/>
      <c r="B31" s="194"/>
      <c r="C31" s="238"/>
      <c r="D31" s="73">
        <f>D30/12*9</f>
        <v>99750</v>
      </c>
      <c r="E31" s="72" t="s">
        <v>131</v>
      </c>
      <c r="F31" s="361"/>
      <c r="G31" s="258"/>
      <c r="H31" s="238"/>
      <c r="I31" s="238"/>
      <c r="J31" s="238"/>
      <c r="K31" s="238"/>
    </row>
    <row r="32" spans="1:11" ht="14.25">
      <c r="A32" s="209"/>
      <c r="B32" s="195"/>
      <c r="C32" s="239"/>
      <c r="D32" s="74">
        <f>D30/12*3</f>
        <v>33250</v>
      </c>
      <c r="E32" s="75" t="s">
        <v>215</v>
      </c>
      <c r="F32" s="362"/>
      <c r="G32" s="259"/>
      <c r="H32" s="239"/>
      <c r="I32" s="239"/>
      <c r="J32" s="239"/>
      <c r="K32" s="238"/>
    </row>
    <row r="33" spans="1:15" ht="18.75" customHeight="1">
      <c r="A33" s="347" t="s">
        <v>27</v>
      </c>
      <c r="B33" s="47" t="s">
        <v>50</v>
      </c>
      <c r="C33" s="117">
        <v>30230000</v>
      </c>
      <c r="D33" s="74">
        <v>450000</v>
      </c>
      <c r="E33" s="349" t="s">
        <v>131</v>
      </c>
      <c r="F33" s="363">
        <v>426913</v>
      </c>
      <c r="G33" s="84" t="s">
        <v>108</v>
      </c>
      <c r="H33" s="91" t="s">
        <v>183</v>
      </c>
      <c r="I33" s="91" t="s">
        <v>187</v>
      </c>
      <c r="J33" s="117" t="s">
        <v>196</v>
      </c>
      <c r="K33" s="238"/>
      <c r="N33" s="6"/>
      <c r="O33" s="6"/>
    </row>
    <row r="34" spans="1:15" ht="15">
      <c r="A34" s="114" t="s">
        <v>28</v>
      </c>
      <c r="B34" s="47" t="s">
        <v>176</v>
      </c>
      <c r="C34" s="55">
        <v>24000000</v>
      </c>
      <c r="D34" s="74">
        <v>5000</v>
      </c>
      <c r="E34" s="341" t="s">
        <v>131</v>
      </c>
      <c r="F34" s="363">
        <v>426919</v>
      </c>
      <c r="G34" s="91" t="s">
        <v>108</v>
      </c>
      <c r="H34" s="117" t="s">
        <v>192</v>
      </c>
      <c r="I34" s="117" t="s">
        <v>187</v>
      </c>
      <c r="J34" s="117" t="s">
        <v>196</v>
      </c>
      <c r="K34" s="238"/>
      <c r="N34" s="6"/>
      <c r="O34" s="6"/>
    </row>
    <row r="35" spans="1:15" ht="28.5">
      <c r="A35" s="347" t="s">
        <v>29</v>
      </c>
      <c r="B35" s="47" t="s">
        <v>177</v>
      </c>
      <c r="C35" s="55" t="s">
        <v>253</v>
      </c>
      <c r="D35" s="74">
        <v>100000</v>
      </c>
      <c r="E35" s="341" t="s">
        <v>131</v>
      </c>
      <c r="F35" s="90">
        <v>426191</v>
      </c>
      <c r="G35" s="91" t="s">
        <v>108</v>
      </c>
      <c r="H35" s="117" t="s">
        <v>192</v>
      </c>
      <c r="I35" s="117" t="s">
        <v>187</v>
      </c>
      <c r="J35" s="117" t="s">
        <v>196</v>
      </c>
      <c r="K35" s="238"/>
      <c r="N35" s="6"/>
      <c r="O35" s="6"/>
    </row>
    <row r="36" spans="1:15" ht="15">
      <c r="A36" s="114" t="s">
        <v>34</v>
      </c>
      <c r="B36" s="54" t="s">
        <v>117</v>
      </c>
      <c r="C36" s="55">
        <v>39000000</v>
      </c>
      <c r="D36" s="340">
        <v>500000</v>
      </c>
      <c r="E36" s="341" t="s">
        <v>155</v>
      </c>
      <c r="F36" s="77">
        <v>426911</v>
      </c>
      <c r="G36" s="91" t="s">
        <v>108</v>
      </c>
      <c r="H36" s="117" t="s">
        <v>204</v>
      </c>
      <c r="I36" s="117" t="s">
        <v>192</v>
      </c>
      <c r="J36" s="117" t="s">
        <v>196</v>
      </c>
      <c r="K36" s="238"/>
      <c r="N36" s="6"/>
      <c r="O36" s="6"/>
    </row>
    <row r="37" spans="1:15" ht="15">
      <c r="A37" s="347" t="s">
        <v>49</v>
      </c>
      <c r="B37" s="54" t="s">
        <v>160</v>
      </c>
      <c r="C37" s="55">
        <v>35821000</v>
      </c>
      <c r="D37" s="74">
        <v>100000</v>
      </c>
      <c r="E37" s="349" t="s">
        <v>155</v>
      </c>
      <c r="F37" s="90">
        <v>426919</v>
      </c>
      <c r="G37" s="84" t="s">
        <v>108</v>
      </c>
      <c r="H37" s="117" t="s">
        <v>204</v>
      </c>
      <c r="I37" s="117" t="s">
        <v>192</v>
      </c>
      <c r="J37" s="117" t="s">
        <v>187</v>
      </c>
      <c r="K37" s="238"/>
      <c r="N37" s="6"/>
      <c r="O37" s="6"/>
    </row>
    <row r="38" spans="1:11" ht="14.25">
      <c r="A38" s="325"/>
      <c r="B38" s="326"/>
      <c r="C38" s="326"/>
      <c r="D38" s="343"/>
      <c r="E38" s="343"/>
      <c r="F38" s="326"/>
      <c r="G38" s="326"/>
      <c r="H38" s="326"/>
      <c r="I38" s="326"/>
      <c r="J38" s="326"/>
      <c r="K38" s="327"/>
    </row>
    <row r="39" spans="1:11" s="6" customFormat="1" ht="15">
      <c r="A39" s="351"/>
      <c r="B39" s="201" t="s">
        <v>30</v>
      </c>
      <c r="C39" s="201"/>
      <c r="D39" s="328">
        <f>D40+D41</f>
        <v>38079000</v>
      </c>
      <c r="E39" s="317"/>
      <c r="F39" s="364"/>
      <c r="G39" s="201"/>
      <c r="H39" s="201"/>
      <c r="I39" s="201"/>
      <c r="J39" s="201"/>
      <c r="K39" s="201"/>
    </row>
    <row r="40" spans="1:11" s="6" customFormat="1" ht="15">
      <c r="A40" s="354"/>
      <c r="B40" s="202"/>
      <c r="C40" s="202"/>
      <c r="D40" s="330">
        <f>D44+D64+D76+D80+D95</f>
        <v>27026166.666666668</v>
      </c>
      <c r="E40" s="320" t="s">
        <v>158</v>
      </c>
      <c r="F40" s="365"/>
      <c r="G40" s="202"/>
      <c r="H40" s="202"/>
      <c r="I40" s="202"/>
      <c r="J40" s="202"/>
      <c r="K40" s="202"/>
    </row>
    <row r="41" spans="1:11" s="6" customFormat="1" ht="15">
      <c r="A41" s="357"/>
      <c r="B41" s="203"/>
      <c r="C41" s="203"/>
      <c r="D41" s="332">
        <f>D45++D65+D81</f>
        <v>11052833.333333334</v>
      </c>
      <c r="E41" s="323" t="s">
        <v>235</v>
      </c>
      <c r="F41" s="366"/>
      <c r="G41" s="203"/>
      <c r="H41" s="203"/>
      <c r="I41" s="203"/>
      <c r="J41" s="203"/>
      <c r="K41" s="203"/>
    </row>
    <row r="42" spans="1:11" s="6" customFormat="1" ht="21" customHeight="1">
      <c r="A42" s="367"/>
      <c r="B42" s="368"/>
      <c r="C42" s="368"/>
      <c r="D42" s="368"/>
      <c r="E42" s="368"/>
      <c r="F42" s="368"/>
      <c r="G42" s="368"/>
      <c r="H42" s="368"/>
      <c r="I42" s="368"/>
      <c r="J42" s="368"/>
      <c r="K42" s="369"/>
    </row>
    <row r="43" spans="1:11" s="9" customFormat="1" ht="15">
      <c r="A43" s="354" t="s">
        <v>31</v>
      </c>
      <c r="B43" s="202" t="s">
        <v>123</v>
      </c>
      <c r="C43" s="202"/>
      <c r="D43" s="319">
        <f>D44+D45</f>
        <v>4290000</v>
      </c>
      <c r="E43" s="320"/>
      <c r="F43" s="202">
        <v>425000</v>
      </c>
      <c r="G43" s="202"/>
      <c r="H43" s="238"/>
      <c r="I43" s="202"/>
      <c r="J43" s="238"/>
      <c r="K43" s="202"/>
    </row>
    <row r="44" spans="1:11" s="9" customFormat="1" ht="15">
      <c r="A44" s="354"/>
      <c r="B44" s="202"/>
      <c r="C44" s="202"/>
      <c r="D44" s="330">
        <f>D46+D51</f>
        <v>4040000</v>
      </c>
      <c r="E44" s="320" t="s">
        <v>158</v>
      </c>
      <c r="F44" s="202"/>
      <c r="G44" s="202"/>
      <c r="H44" s="238"/>
      <c r="I44" s="202"/>
      <c r="J44" s="238"/>
      <c r="K44" s="202"/>
    </row>
    <row r="45" spans="1:11" s="9" customFormat="1" ht="15">
      <c r="A45" s="357"/>
      <c r="B45" s="203"/>
      <c r="C45" s="203"/>
      <c r="D45" s="332">
        <f>D52</f>
        <v>250000</v>
      </c>
      <c r="E45" s="323" t="s">
        <v>235</v>
      </c>
      <c r="F45" s="203"/>
      <c r="G45" s="203"/>
      <c r="H45" s="239"/>
      <c r="I45" s="203"/>
      <c r="J45" s="239"/>
      <c r="K45" s="203"/>
    </row>
    <row r="46" spans="1:11" s="9" customFormat="1" ht="30" customHeight="1">
      <c r="A46" s="37" t="s">
        <v>11</v>
      </c>
      <c r="B46" s="38" t="s">
        <v>124</v>
      </c>
      <c r="C46" s="64"/>
      <c r="D46" s="93">
        <f>SUM(D47:D49)</f>
        <v>1200000</v>
      </c>
      <c r="E46" s="41" t="s">
        <v>131</v>
      </c>
      <c r="F46" s="95">
        <v>425100</v>
      </c>
      <c r="G46" s="95"/>
      <c r="H46" s="48"/>
      <c r="I46" s="48"/>
      <c r="J46" s="48"/>
      <c r="K46" s="47"/>
    </row>
    <row r="47" spans="1:11" s="9" customFormat="1" ht="42.75" customHeight="1">
      <c r="A47" s="347" t="s">
        <v>46</v>
      </c>
      <c r="B47" s="47" t="s">
        <v>174</v>
      </c>
      <c r="C47" s="48">
        <v>50000000</v>
      </c>
      <c r="D47" s="88">
        <v>500000</v>
      </c>
      <c r="E47" s="341" t="s">
        <v>131</v>
      </c>
      <c r="F47" s="48">
        <v>425119</v>
      </c>
      <c r="G47" s="84" t="s">
        <v>108</v>
      </c>
      <c r="H47" s="117" t="s">
        <v>192</v>
      </c>
      <c r="I47" s="117" t="s">
        <v>187</v>
      </c>
      <c r="J47" s="117" t="s">
        <v>196</v>
      </c>
      <c r="K47" s="237"/>
    </row>
    <row r="48" spans="1:11" s="9" customFormat="1" ht="15">
      <c r="A48" s="347" t="s">
        <v>47</v>
      </c>
      <c r="B48" s="370" t="s">
        <v>137</v>
      </c>
      <c r="C48" s="77">
        <v>45441000</v>
      </c>
      <c r="D48" s="88">
        <v>500000</v>
      </c>
      <c r="E48" s="341" t="s">
        <v>131</v>
      </c>
      <c r="F48" s="117">
        <v>425119</v>
      </c>
      <c r="G48" s="84" t="s">
        <v>108</v>
      </c>
      <c r="H48" s="117" t="s">
        <v>192</v>
      </c>
      <c r="I48" s="117" t="s">
        <v>187</v>
      </c>
      <c r="J48" s="117" t="s">
        <v>196</v>
      </c>
      <c r="K48" s="238"/>
    </row>
    <row r="49" spans="1:11" ht="28.5">
      <c r="A49" s="347" t="s">
        <v>111</v>
      </c>
      <c r="B49" s="47" t="s">
        <v>180</v>
      </c>
      <c r="C49" s="117">
        <v>98390000</v>
      </c>
      <c r="D49" s="73">
        <v>200000</v>
      </c>
      <c r="E49" s="113" t="s">
        <v>130</v>
      </c>
      <c r="F49" s="77">
        <v>425119</v>
      </c>
      <c r="G49" s="84" t="s">
        <v>108</v>
      </c>
      <c r="H49" s="77" t="s">
        <v>200</v>
      </c>
      <c r="I49" s="77" t="s">
        <v>195</v>
      </c>
      <c r="J49" s="77" t="s">
        <v>196</v>
      </c>
      <c r="K49" s="239"/>
    </row>
    <row r="50" spans="1:11" s="9" customFormat="1" ht="15">
      <c r="A50" s="351" t="s">
        <v>12</v>
      </c>
      <c r="B50" s="201" t="s">
        <v>125</v>
      </c>
      <c r="C50" s="201"/>
      <c r="D50" s="316">
        <f>D51+D52</f>
        <v>3090000</v>
      </c>
      <c r="E50" s="317"/>
      <c r="F50" s="201">
        <v>425200</v>
      </c>
      <c r="G50" s="201"/>
      <c r="H50" s="237"/>
      <c r="I50" s="237"/>
      <c r="J50" s="237"/>
      <c r="K50" s="238"/>
    </row>
    <row r="51" spans="1:11" s="9" customFormat="1" ht="15">
      <c r="A51" s="354"/>
      <c r="B51" s="202"/>
      <c r="C51" s="202"/>
      <c r="D51" s="330">
        <f>D53+D54+D55+D56+D57+D58+D60</f>
        <v>2840000</v>
      </c>
      <c r="E51" s="320" t="s">
        <v>158</v>
      </c>
      <c r="F51" s="202"/>
      <c r="G51" s="202"/>
      <c r="H51" s="238"/>
      <c r="I51" s="238"/>
      <c r="J51" s="238"/>
      <c r="K51" s="238"/>
    </row>
    <row r="52" spans="1:11" s="9" customFormat="1" ht="15">
      <c r="A52" s="357"/>
      <c r="B52" s="203"/>
      <c r="C52" s="203"/>
      <c r="D52" s="332">
        <f>D61</f>
        <v>250000</v>
      </c>
      <c r="E52" s="323" t="s">
        <v>235</v>
      </c>
      <c r="F52" s="203"/>
      <c r="G52" s="203"/>
      <c r="H52" s="239"/>
      <c r="I52" s="239"/>
      <c r="J52" s="239"/>
      <c r="K52" s="239"/>
    </row>
    <row r="53" spans="1:11" ht="14.25">
      <c r="A53" s="114" t="s">
        <v>43</v>
      </c>
      <c r="B53" s="47" t="s">
        <v>81</v>
      </c>
      <c r="C53" s="117">
        <v>50116500</v>
      </c>
      <c r="D53" s="56">
        <v>450000</v>
      </c>
      <c r="E53" s="341" t="s">
        <v>131</v>
      </c>
      <c r="F53" s="117">
        <v>425211</v>
      </c>
      <c r="G53" s="84" t="s">
        <v>108</v>
      </c>
      <c r="H53" s="117" t="s">
        <v>192</v>
      </c>
      <c r="I53" s="117" t="s">
        <v>187</v>
      </c>
      <c r="J53" s="117" t="s">
        <v>196</v>
      </c>
      <c r="K53" s="237" t="s">
        <v>234</v>
      </c>
    </row>
    <row r="54" spans="1:11" ht="14.25">
      <c r="A54" s="114" t="s">
        <v>114</v>
      </c>
      <c r="B54" s="47" t="s">
        <v>175</v>
      </c>
      <c r="C54" s="117">
        <v>50433000</v>
      </c>
      <c r="D54" s="74">
        <v>500000</v>
      </c>
      <c r="E54" s="341" t="s">
        <v>131</v>
      </c>
      <c r="F54" s="117">
        <v>425251</v>
      </c>
      <c r="G54" s="84" t="s">
        <v>108</v>
      </c>
      <c r="H54" s="117" t="s">
        <v>192</v>
      </c>
      <c r="I54" s="117" t="s">
        <v>187</v>
      </c>
      <c r="J54" s="117" t="s">
        <v>196</v>
      </c>
      <c r="K54" s="238"/>
    </row>
    <row r="55" spans="1:11" ht="14.25">
      <c r="A55" s="46" t="s">
        <v>115</v>
      </c>
      <c r="B55" s="47" t="s">
        <v>141</v>
      </c>
      <c r="C55" s="48">
        <v>45331220</v>
      </c>
      <c r="D55" s="88">
        <v>500000</v>
      </c>
      <c r="E55" s="341" t="s">
        <v>131</v>
      </c>
      <c r="F55" s="48">
        <v>425225</v>
      </c>
      <c r="G55" s="84" t="s">
        <v>108</v>
      </c>
      <c r="H55" s="117" t="s">
        <v>192</v>
      </c>
      <c r="I55" s="117" t="s">
        <v>187</v>
      </c>
      <c r="J55" s="117" t="s">
        <v>196</v>
      </c>
      <c r="K55" s="238"/>
    </row>
    <row r="56" spans="1:11" ht="14.25">
      <c r="A56" s="53" t="s">
        <v>116</v>
      </c>
      <c r="B56" s="47" t="s">
        <v>139</v>
      </c>
      <c r="C56" s="117">
        <v>50532300</v>
      </c>
      <c r="D56" s="88">
        <v>340000</v>
      </c>
      <c r="E56" s="341" t="s">
        <v>131</v>
      </c>
      <c r="F56" s="117">
        <v>425200</v>
      </c>
      <c r="G56" s="84" t="s">
        <v>108</v>
      </c>
      <c r="H56" s="117" t="s">
        <v>192</v>
      </c>
      <c r="I56" s="117" t="s">
        <v>187</v>
      </c>
      <c r="J56" s="117" t="s">
        <v>196</v>
      </c>
      <c r="K56" s="238"/>
    </row>
    <row r="57" spans="1:11" ht="14.25">
      <c r="A57" s="53" t="s">
        <v>138</v>
      </c>
      <c r="B57" s="119" t="s">
        <v>110</v>
      </c>
      <c r="C57" s="117">
        <v>50300000</v>
      </c>
      <c r="D57" s="88">
        <v>500000</v>
      </c>
      <c r="E57" s="341" t="s">
        <v>131</v>
      </c>
      <c r="F57" s="117">
        <v>425229</v>
      </c>
      <c r="G57" s="84" t="s">
        <v>108</v>
      </c>
      <c r="H57" s="117" t="s">
        <v>192</v>
      </c>
      <c r="I57" s="117" t="s">
        <v>187</v>
      </c>
      <c r="J57" s="117" t="s">
        <v>196</v>
      </c>
      <c r="K57" s="238"/>
    </row>
    <row r="58" spans="1:11" ht="14.25">
      <c r="A58" s="53" t="s">
        <v>171</v>
      </c>
      <c r="B58" s="119" t="s">
        <v>140</v>
      </c>
      <c r="C58" s="81">
        <v>98514000</v>
      </c>
      <c r="D58" s="88">
        <v>300000</v>
      </c>
      <c r="E58" s="341" t="s">
        <v>131</v>
      </c>
      <c r="F58" s="81">
        <v>425225</v>
      </c>
      <c r="G58" s="84" t="s">
        <v>108</v>
      </c>
      <c r="H58" s="117" t="s">
        <v>192</v>
      </c>
      <c r="I58" s="117" t="s">
        <v>187</v>
      </c>
      <c r="J58" s="117" t="s">
        <v>196</v>
      </c>
      <c r="K58" s="238"/>
    </row>
    <row r="59" spans="1:190" s="8" customFormat="1" ht="14.25">
      <c r="A59" s="204" t="s">
        <v>172</v>
      </c>
      <c r="B59" s="193" t="s">
        <v>161</v>
      </c>
      <c r="C59" s="162">
        <v>5031200</v>
      </c>
      <c r="D59" s="85">
        <v>500000</v>
      </c>
      <c r="E59" s="86"/>
      <c r="F59" s="232">
        <v>425222</v>
      </c>
      <c r="G59" s="147" t="s">
        <v>108</v>
      </c>
      <c r="H59" s="147" t="s">
        <v>187</v>
      </c>
      <c r="I59" s="147" t="s">
        <v>193</v>
      </c>
      <c r="J59" s="147" t="s">
        <v>194</v>
      </c>
      <c r="K59" s="238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</row>
    <row r="60" spans="1:190" s="8" customFormat="1" ht="14.25">
      <c r="A60" s="205"/>
      <c r="B60" s="194"/>
      <c r="C60" s="163"/>
      <c r="D60" s="73">
        <f>D59/12*6</f>
        <v>250000</v>
      </c>
      <c r="E60" s="72" t="s">
        <v>131</v>
      </c>
      <c r="F60" s="233"/>
      <c r="G60" s="148"/>
      <c r="H60" s="148"/>
      <c r="I60" s="148"/>
      <c r="J60" s="148"/>
      <c r="K60" s="23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</row>
    <row r="61" spans="1:190" s="8" customFormat="1" ht="14.25">
      <c r="A61" s="206"/>
      <c r="B61" s="195"/>
      <c r="C61" s="164"/>
      <c r="D61" s="74">
        <f>D59/12*6</f>
        <v>250000</v>
      </c>
      <c r="E61" s="75" t="s">
        <v>215</v>
      </c>
      <c r="F61" s="240"/>
      <c r="G61" s="149"/>
      <c r="H61" s="149"/>
      <c r="I61" s="149"/>
      <c r="J61" s="149"/>
      <c r="K61" s="23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</row>
    <row r="62" spans="1:11" ht="14.25">
      <c r="A62" s="325"/>
      <c r="B62" s="326"/>
      <c r="C62" s="326"/>
      <c r="D62" s="343"/>
      <c r="E62" s="343"/>
      <c r="F62" s="326"/>
      <c r="G62" s="326"/>
      <c r="H62" s="326"/>
      <c r="I62" s="326"/>
      <c r="J62" s="326"/>
      <c r="K62" s="327"/>
    </row>
    <row r="63" spans="1:11" s="9" customFormat="1" ht="15">
      <c r="A63" s="351" t="s">
        <v>33</v>
      </c>
      <c r="B63" s="201" t="s">
        <v>24</v>
      </c>
      <c r="C63" s="201"/>
      <c r="D63" s="316">
        <f>D64+D65</f>
        <v>30550000</v>
      </c>
      <c r="E63" s="317"/>
      <c r="F63" s="201">
        <v>421000</v>
      </c>
      <c r="G63" s="201"/>
      <c r="H63" s="201"/>
      <c r="I63" s="201"/>
      <c r="J63" s="201"/>
      <c r="K63" s="201"/>
    </row>
    <row r="64" spans="1:11" s="9" customFormat="1" ht="15">
      <c r="A64" s="354"/>
      <c r="B64" s="202"/>
      <c r="C64" s="202"/>
      <c r="D64" s="319">
        <f>D67+D70+D73</f>
        <v>20241666.666666668</v>
      </c>
      <c r="E64" s="320" t="s">
        <v>131</v>
      </c>
      <c r="F64" s="202"/>
      <c r="G64" s="202"/>
      <c r="H64" s="202"/>
      <c r="I64" s="202"/>
      <c r="J64" s="202"/>
      <c r="K64" s="202"/>
    </row>
    <row r="65" spans="1:11" s="9" customFormat="1" ht="15">
      <c r="A65" s="357"/>
      <c r="B65" s="203"/>
      <c r="C65" s="203"/>
      <c r="D65" s="322">
        <f>D68+D71+D74</f>
        <v>10308333.333333334</v>
      </c>
      <c r="E65" s="323" t="s">
        <v>215</v>
      </c>
      <c r="F65" s="203"/>
      <c r="G65" s="203"/>
      <c r="H65" s="203"/>
      <c r="I65" s="203"/>
      <c r="J65" s="203"/>
      <c r="K65" s="203"/>
    </row>
    <row r="66" spans="1:11" ht="14.25">
      <c r="A66" s="207" t="s">
        <v>18</v>
      </c>
      <c r="B66" s="193" t="s">
        <v>99</v>
      </c>
      <c r="C66" s="237">
        <v>64110000</v>
      </c>
      <c r="D66" s="73">
        <v>30000000</v>
      </c>
      <c r="E66" s="113"/>
      <c r="F66" s="360">
        <v>421420</v>
      </c>
      <c r="G66" s="257" t="s">
        <v>109</v>
      </c>
      <c r="H66" s="237" t="s">
        <v>192</v>
      </c>
      <c r="I66" s="237" t="s">
        <v>187</v>
      </c>
      <c r="J66" s="237" t="s">
        <v>188</v>
      </c>
      <c r="K66" s="174" t="s">
        <v>234</v>
      </c>
    </row>
    <row r="67" spans="1:11" ht="14.25">
      <c r="A67" s="208"/>
      <c r="B67" s="194"/>
      <c r="C67" s="238"/>
      <c r="D67" s="73">
        <f>D66/12*8</f>
        <v>20000000</v>
      </c>
      <c r="E67" s="72" t="s">
        <v>131</v>
      </c>
      <c r="F67" s="361"/>
      <c r="G67" s="258"/>
      <c r="H67" s="238"/>
      <c r="I67" s="238"/>
      <c r="J67" s="238"/>
      <c r="K67" s="175"/>
    </row>
    <row r="68" spans="1:11" ht="14.25">
      <c r="A68" s="209"/>
      <c r="B68" s="195"/>
      <c r="C68" s="239"/>
      <c r="D68" s="74">
        <f>D66/12*4</f>
        <v>10000000</v>
      </c>
      <c r="E68" s="75" t="s">
        <v>215</v>
      </c>
      <c r="F68" s="362"/>
      <c r="G68" s="259"/>
      <c r="H68" s="239"/>
      <c r="I68" s="239"/>
      <c r="J68" s="239"/>
      <c r="K68" s="175"/>
    </row>
    <row r="69" spans="1:11" ht="14.25">
      <c r="A69" s="204" t="s">
        <v>19</v>
      </c>
      <c r="B69" s="193" t="s">
        <v>100</v>
      </c>
      <c r="C69" s="147">
        <v>64110000</v>
      </c>
      <c r="D69" s="87">
        <v>250000</v>
      </c>
      <c r="E69" s="115"/>
      <c r="F69" s="360">
        <v>421420</v>
      </c>
      <c r="G69" s="257" t="s">
        <v>108</v>
      </c>
      <c r="H69" s="237" t="s">
        <v>192</v>
      </c>
      <c r="I69" s="237" t="s">
        <v>187</v>
      </c>
      <c r="J69" s="237" t="s">
        <v>188</v>
      </c>
      <c r="K69" s="175"/>
    </row>
    <row r="70" spans="1:11" ht="14.25">
      <c r="A70" s="205"/>
      <c r="B70" s="194"/>
      <c r="C70" s="148"/>
      <c r="D70" s="73">
        <f>D69/12*8</f>
        <v>166666.66666666666</v>
      </c>
      <c r="E70" s="72" t="s">
        <v>131</v>
      </c>
      <c r="F70" s="361"/>
      <c r="G70" s="258"/>
      <c r="H70" s="238"/>
      <c r="I70" s="238"/>
      <c r="J70" s="238"/>
      <c r="K70" s="175"/>
    </row>
    <row r="71" spans="1:11" ht="14.25">
      <c r="A71" s="206"/>
      <c r="B71" s="195"/>
      <c r="C71" s="149"/>
      <c r="D71" s="74">
        <f>D69/12*4</f>
        <v>83333.33333333333</v>
      </c>
      <c r="E71" s="75" t="s">
        <v>215</v>
      </c>
      <c r="F71" s="362"/>
      <c r="G71" s="259"/>
      <c r="H71" s="239"/>
      <c r="I71" s="239"/>
      <c r="J71" s="239"/>
      <c r="K71" s="175"/>
    </row>
    <row r="72" spans="1:11" ht="14.25">
      <c r="A72" s="204" t="s">
        <v>20</v>
      </c>
      <c r="B72" s="193" t="s">
        <v>86</v>
      </c>
      <c r="C72" s="237">
        <v>90923000</v>
      </c>
      <c r="D72" s="87">
        <v>300000</v>
      </c>
      <c r="E72" s="115"/>
      <c r="F72" s="232">
        <v>421321</v>
      </c>
      <c r="G72" s="257" t="s">
        <v>108</v>
      </c>
      <c r="H72" s="237" t="s">
        <v>202</v>
      </c>
      <c r="I72" s="237" t="s">
        <v>200</v>
      </c>
      <c r="J72" s="237" t="s">
        <v>206</v>
      </c>
      <c r="K72" s="175"/>
    </row>
    <row r="73" spans="1:11" ht="14.25">
      <c r="A73" s="205"/>
      <c r="B73" s="194"/>
      <c r="C73" s="238"/>
      <c r="D73" s="73">
        <f>D72/12*3</f>
        <v>75000</v>
      </c>
      <c r="E73" s="72" t="s">
        <v>131</v>
      </c>
      <c r="F73" s="233"/>
      <c r="G73" s="258"/>
      <c r="H73" s="238"/>
      <c r="I73" s="238"/>
      <c r="J73" s="238"/>
      <c r="K73" s="175"/>
    </row>
    <row r="74" spans="1:11" ht="14.25">
      <c r="A74" s="206"/>
      <c r="B74" s="195"/>
      <c r="C74" s="239"/>
      <c r="D74" s="74">
        <f>D72/12*9</f>
        <v>225000</v>
      </c>
      <c r="E74" s="75" t="s">
        <v>215</v>
      </c>
      <c r="F74" s="240"/>
      <c r="G74" s="259"/>
      <c r="H74" s="239"/>
      <c r="I74" s="239"/>
      <c r="J74" s="239"/>
      <c r="K74" s="175"/>
    </row>
    <row r="75" spans="1:11" ht="14.25">
      <c r="A75" s="325"/>
      <c r="B75" s="326"/>
      <c r="C75" s="326"/>
      <c r="D75" s="326"/>
      <c r="E75" s="326"/>
      <c r="F75" s="326"/>
      <c r="G75" s="326"/>
      <c r="H75" s="326"/>
      <c r="I75" s="326"/>
      <c r="J75" s="326"/>
      <c r="K75" s="327"/>
    </row>
    <row r="76" spans="1:190" s="8" customFormat="1" ht="15">
      <c r="A76" s="371" t="s">
        <v>23</v>
      </c>
      <c r="B76" s="372" t="s">
        <v>127</v>
      </c>
      <c r="C76" s="373"/>
      <c r="D76" s="40">
        <f>SUM(D77)</f>
        <v>200000</v>
      </c>
      <c r="E76" s="41"/>
      <c r="F76" s="373">
        <v>482000</v>
      </c>
      <c r="G76" s="373"/>
      <c r="H76" s="373"/>
      <c r="I76" s="373"/>
      <c r="J76" s="373"/>
      <c r="K76" s="37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</row>
    <row r="77" spans="1:190" s="8" customFormat="1" ht="35.25" customHeight="1">
      <c r="A77" s="60" t="s">
        <v>25</v>
      </c>
      <c r="B77" s="374" t="s">
        <v>136</v>
      </c>
      <c r="C77" s="81">
        <v>71631200</v>
      </c>
      <c r="D77" s="49">
        <v>200000</v>
      </c>
      <c r="E77" s="50" t="s">
        <v>131</v>
      </c>
      <c r="F77" s="81">
        <v>482131</v>
      </c>
      <c r="G77" s="84" t="s">
        <v>108</v>
      </c>
      <c r="H77" s="117" t="s">
        <v>192</v>
      </c>
      <c r="I77" s="117" t="s">
        <v>187</v>
      </c>
      <c r="J77" s="117" t="s">
        <v>196</v>
      </c>
      <c r="K77" s="37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</row>
    <row r="78" spans="1:191" s="8" customFormat="1" ht="15">
      <c r="A78" s="375"/>
      <c r="B78" s="375"/>
      <c r="C78" s="375"/>
      <c r="D78" s="375"/>
      <c r="E78" s="375"/>
      <c r="F78" s="375"/>
      <c r="G78" s="375"/>
      <c r="H78" s="375"/>
      <c r="I78" s="375"/>
      <c r="J78" s="375"/>
      <c r="K78" s="375"/>
      <c r="L78" s="30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1" s="9" customFormat="1" ht="15">
      <c r="A79" s="351" t="s">
        <v>48</v>
      </c>
      <c r="B79" s="201" t="s">
        <v>126</v>
      </c>
      <c r="C79" s="201"/>
      <c r="D79" s="316">
        <f>D80+D81</f>
        <v>2539000</v>
      </c>
      <c r="E79" s="317"/>
      <c r="F79" s="364">
        <v>423000</v>
      </c>
      <c r="G79" s="201"/>
      <c r="H79" s="201"/>
      <c r="I79" s="201"/>
      <c r="J79" s="201"/>
      <c r="K79" s="201"/>
    </row>
    <row r="80" spans="1:11" s="9" customFormat="1" ht="15">
      <c r="A80" s="354"/>
      <c r="B80" s="202"/>
      <c r="C80" s="202"/>
      <c r="D80" s="319">
        <f>D83+D86+D88+D89+D90+D92</f>
        <v>2044499.9999999998</v>
      </c>
      <c r="E80" s="320" t="s">
        <v>131</v>
      </c>
      <c r="F80" s="365"/>
      <c r="G80" s="202"/>
      <c r="H80" s="202"/>
      <c r="I80" s="202"/>
      <c r="J80" s="202"/>
      <c r="K80" s="202"/>
    </row>
    <row r="81" spans="1:11" s="9" customFormat="1" ht="15">
      <c r="A81" s="357"/>
      <c r="B81" s="203"/>
      <c r="C81" s="203"/>
      <c r="D81" s="322">
        <f>D84+D87+D93</f>
        <v>494500</v>
      </c>
      <c r="E81" s="323" t="s">
        <v>215</v>
      </c>
      <c r="F81" s="366"/>
      <c r="G81" s="203"/>
      <c r="H81" s="203"/>
      <c r="I81" s="203"/>
      <c r="J81" s="203"/>
      <c r="K81" s="203"/>
    </row>
    <row r="82" spans="1:15" ht="14.25">
      <c r="A82" s="207" t="s">
        <v>35</v>
      </c>
      <c r="B82" s="210" t="s">
        <v>63</v>
      </c>
      <c r="C82" s="376">
        <v>79416000</v>
      </c>
      <c r="D82" s="377">
        <v>239000</v>
      </c>
      <c r="E82" s="378"/>
      <c r="F82" s="237">
        <v>423420</v>
      </c>
      <c r="G82" s="257" t="s">
        <v>108</v>
      </c>
      <c r="H82" s="237" t="s">
        <v>190</v>
      </c>
      <c r="I82" s="237" t="s">
        <v>193</v>
      </c>
      <c r="J82" s="237" t="s">
        <v>194</v>
      </c>
      <c r="K82" s="237" t="s">
        <v>234</v>
      </c>
      <c r="L82" s="303"/>
      <c r="M82" s="304"/>
      <c r="N82" s="304"/>
      <c r="O82" s="305"/>
    </row>
    <row r="83" spans="1:15" ht="14.25">
      <c r="A83" s="208"/>
      <c r="B83" s="211"/>
      <c r="C83" s="379"/>
      <c r="D83" s="73">
        <f>D82/12*6</f>
        <v>119500</v>
      </c>
      <c r="E83" s="72" t="s">
        <v>131</v>
      </c>
      <c r="F83" s="238"/>
      <c r="G83" s="258"/>
      <c r="H83" s="238"/>
      <c r="I83" s="238"/>
      <c r="J83" s="238"/>
      <c r="K83" s="238"/>
      <c r="L83" s="306"/>
      <c r="M83" s="306"/>
      <c r="N83" s="306"/>
      <c r="O83" s="305"/>
    </row>
    <row r="84" spans="1:15" ht="14.25">
      <c r="A84" s="209"/>
      <c r="B84" s="212"/>
      <c r="C84" s="380"/>
      <c r="D84" s="74">
        <f>D82/12*6</f>
        <v>119500</v>
      </c>
      <c r="E84" s="75" t="s">
        <v>215</v>
      </c>
      <c r="F84" s="239"/>
      <c r="G84" s="259"/>
      <c r="H84" s="239"/>
      <c r="I84" s="239"/>
      <c r="J84" s="239"/>
      <c r="K84" s="238"/>
      <c r="L84" s="306"/>
      <c r="M84" s="306"/>
      <c r="N84" s="306"/>
      <c r="O84" s="305"/>
    </row>
    <row r="85" spans="1:11" ht="14.25">
      <c r="A85" s="207" t="s">
        <v>36</v>
      </c>
      <c r="B85" s="193" t="s">
        <v>62</v>
      </c>
      <c r="C85" s="147">
        <v>79530000</v>
      </c>
      <c r="D85" s="85">
        <v>500000</v>
      </c>
      <c r="E85" s="115"/>
      <c r="F85" s="232">
        <v>423111</v>
      </c>
      <c r="G85" s="257" t="s">
        <v>108</v>
      </c>
      <c r="H85" s="237" t="s">
        <v>192</v>
      </c>
      <c r="I85" s="237" t="s">
        <v>190</v>
      </c>
      <c r="J85" s="237" t="s">
        <v>207</v>
      </c>
      <c r="K85" s="238"/>
    </row>
    <row r="86" spans="1:11" ht="14.25">
      <c r="A86" s="208"/>
      <c r="B86" s="194"/>
      <c r="C86" s="148"/>
      <c r="D86" s="73">
        <f>D85/12*7</f>
        <v>291666.6666666666</v>
      </c>
      <c r="E86" s="72" t="s">
        <v>131</v>
      </c>
      <c r="F86" s="233"/>
      <c r="G86" s="258"/>
      <c r="H86" s="238"/>
      <c r="I86" s="238"/>
      <c r="J86" s="238"/>
      <c r="K86" s="238"/>
    </row>
    <row r="87" spans="1:11" ht="14.25">
      <c r="A87" s="209"/>
      <c r="B87" s="195"/>
      <c r="C87" s="149"/>
      <c r="D87" s="74">
        <f>D85/12*5</f>
        <v>208333.3333333333</v>
      </c>
      <c r="E87" s="75" t="s">
        <v>215</v>
      </c>
      <c r="F87" s="240"/>
      <c r="G87" s="259"/>
      <c r="H87" s="239"/>
      <c r="I87" s="239"/>
      <c r="J87" s="239"/>
      <c r="K87" s="238"/>
    </row>
    <row r="88" spans="1:11" ht="23.25" customHeight="1">
      <c r="A88" s="114" t="s">
        <v>37</v>
      </c>
      <c r="B88" s="76" t="s">
        <v>133</v>
      </c>
      <c r="C88" s="81">
        <v>78900000</v>
      </c>
      <c r="D88" s="88">
        <v>500000</v>
      </c>
      <c r="E88" s="349" t="s">
        <v>131</v>
      </c>
      <c r="F88" s="48">
        <v>423410</v>
      </c>
      <c r="G88" s="84" t="s">
        <v>108</v>
      </c>
      <c r="H88" s="117" t="s">
        <v>192</v>
      </c>
      <c r="I88" s="117" t="s">
        <v>187</v>
      </c>
      <c r="J88" s="117" t="s">
        <v>196</v>
      </c>
      <c r="K88" s="238"/>
    </row>
    <row r="89" spans="1:11" ht="23.25" customHeight="1">
      <c r="A89" s="114" t="s">
        <v>38</v>
      </c>
      <c r="B89" s="121" t="s">
        <v>135</v>
      </c>
      <c r="C89" s="100">
        <v>98390000</v>
      </c>
      <c r="D89" s="88">
        <v>500000</v>
      </c>
      <c r="E89" s="341" t="s">
        <v>131</v>
      </c>
      <c r="F89" s="81">
        <v>423911</v>
      </c>
      <c r="G89" s="84" t="s">
        <v>108</v>
      </c>
      <c r="H89" s="117" t="s">
        <v>192</v>
      </c>
      <c r="I89" s="117" t="s">
        <v>187</v>
      </c>
      <c r="J89" s="117" t="s">
        <v>196</v>
      </c>
      <c r="K89" s="238"/>
    </row>
    <row r="90" spans="1:11" ht="14.25">
      <c r="A90" s="347" t="s">
        <v>236</v>
      </c>
      <c r="B90" s="76" t="s">
        <v>144</v>
      </c>
      <c r="C90" s="77">
        <v>30200000</v>
      </c>
      <c r="D90" s="74">
        <v>300000</v>
      </c>
      <c r="E90" s="349" t="s">
        <v>130</v>
      </c>
      <c r="F90" s="77">
        <v>423291</v>
      </c>
      <c r="G90" s="91" t="s">
        <v>108</v>
      </c>
      <c r="H90" s="77" t="s">
        <v>192</v>
      </c>
      <c r="I90" s="77" t="s">
        <v>187</v>
      </c>
      <c r="J90" s="77" t="s">
        <v>196</v>
      </c>
      <c r="K90" s="238"/>
    </row>
    <row r="91" spans="1:11" ht="14.25">
      <c r="A91" s="207" t="s">
        <v>244</v>
      </c>
      <c r="B91" s="193" t="s">
        <v>104</v>
      </c>
      <c r="C91" s="162" t="s">
        <v>91</v>
      </c>
      <c r="D91" s="85">
        <v>500000</v>
      </c>
      <c r="E91" s="86"/>
      <c r="F91" s="232">
        <v>423711</v>
      </c>
      <c r="G91" s="381" t="s">
        <v>108</v>
      </c>
      <c r="H91" s="147" t="s">
        <v>204</v>
      </c>
      <c r="I91" s="147" t="s">
        <v>187</v>
      </c>
      <c r="J91" s="147" t="s">
        <v>188</v>
      </c>
      <c r="K91" s="238"/>
    </row>
    <row r="92" spans="1:11" ht="14.25">
      <c r="A92" s="208"/>
      <c r="B92" s="194"/>
      <c r="C92" s="163"/>
      <c r="D92" s="73">
        <f>D91/12*8</f>
        <v>333333.3333333333</v>
      </c>
      <c r="E92" s="72" t="s">
        <v>131</v>
      </c>
      <c r="F92" s="233"/>
      <c r="G92" s="382"/>
      <c r="H92" s="148"/>
      <c r="I92" s="148"/>
      <c r="J92" s="148"/>
      <c r="K92" s="238"/>
    </row>
    <row r="93" spans="1:11" ht="14.25">
      <c r="A93" s="209"/>
      <c r="B93" s="195"/>
      <c r="C93" s="164"/>
      <c r="D93" s="74">
        <f>D91/12*4</f>
        <v>166666.66666666666</v>
      </c>
      <c r="E93" s="75" t="s">
        <v>215</v>
      </c>
      <c r="F93" s="240"/>
      <c r="G93" s="383"/>
      <c r="H93" s="149"/>
      <c r="I93" s="149"/>
      <c r="J93" s="149"/>
      <c r="K93" s="239"/>
    </row>
    <row r="94" spans="1:11" ht="14.25">
      <c r="A94" s="384"/>
      <c r="B94" s="384"/>
      <c r="C94" s="384"/>
      <c r="D94" s="207"/>
      <c r="E94" s="207"/>
      <c r="F94" s="384"/>
      <c r="G94" s="384"/>
      <c r="H94" s="384"/>
      <c r="I94" s="384"/>
      <c r="J94" s="384"/>
      <c r="K94" s="384"/>
    </row>
    <row r="95" spans="1:189" s="7" customFormat="1" ht="24" customHeight="1">
      <c r="A95" s="371" t="s">
        <v>52</v>
      </c>
      <c r="B95" s="373" t="s">
        <v>64</v>
      </c>
      <c r="C95" s="373"/>
      <c r="D95" s="93">
        <f>SUM(D96:D96)</f>
        <v>500000</v>
      </c>
      <c r="E95" s="94" t="s">
        <v>158</v>
      </c>
      <c r="F95" s="385">
        <v>422000</v>
      </c>
      <c r="G95" s="373"/>
      <c r="H95" s="373"/>
      <c r="I95" s="373"/>
      <c r="J95" s="386"/>
      <c r="K95" s="335"/>
      <c r="L95" s="1"/>
      <c r="M95" s="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</row>
    <row r="96" spans="1:189" s="8" customFormat="1" ht="15">
      <c r="A96" s="53" t="s">
        <v>53</v>
      </c>
      <c r="B96" s="76" t="s">
        <v>97</v>
      </c>
      <c r="C96" s="81">
        <v>98390000</v>
      </c>
      <c r="D96" s="56">
        <v>500000</v>
      </c>
      <c r="E96" s="341" t="s">
        <v>131</v>
      </c>
      <c r="F96" s="387">
        <v>422911</v>
      </c>
      <c r="G96" s="91" t="s">
        <v>108</v>
      </c>
      <c r="H96" s="77" t="s">
        <v>192</v>
      </c>
      <c r="I96" s="77" t="s">
        <v>187</v>
      </c>
      <c r="J96" s="77" t="s">
        <v>196</v>
      </c>
      <c r="K96" s="33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</row>
  </sheetData>
  <sheetProtection password="CA2F" sheet="1"/>
  <mergeCells count="171">
    <mergeCell ref="K82:K93"/>
    <mergeCell ref="J91:J93"/>
    <mergeCell ref="I91:I93"/>
    <mergeCell ref="H91:H93"/>
    <mergeCell ref="G91:G93"/>
    <mergeCell ref="F91:F93"/>
    <mergeCell ref="J82:J84"/>
    <mergeCell ref="I85:I87"/>
    <mergeCell ref="H85:H87"/>
    <mergeCell ref="G85:G87"/>
    <mergeCell ref="K20:K22"/>
    <mergeCell ref="A38:K38"/>
    <mergeCell ref="J39:J41"/>
    <mergeCell ref="B66:B68"/>
    <mergeCell ref="H39:H41"/>
    <mergeCell ref="A62:K62"/>
    <mergeCell ref="K39:K41"/>
    <mergeCell ref="J63:J65"/>
    <mergeCell ref="G63:G65"/>
    <mergeCell ref="H63:H65"/>
    <mergeCell ref="C91:C93"/>
    <mergeCell ref="F72:F74"/>
    <mergeCell ref="C30:C32"/>
    <mergeCell ref="B63:B65"/>
    <mergeCell ref="C63:C65"/>
    <mergeCell ref="A30:A32"/>
    <mergeCell ref="C69:C71"/>
    <mergeCell ref="B30:B32"/>
    <mergeCell ref="B91:B93"/>
    <mergeCell ref="A91:A93"/>
    <mergeCell ref="F66:F68"/>
    <mergeCell ref="C66:C68"/>
    <mergeCell ref="C50:C52"/>
    <mergeCell ref="A69:A71"/>
    <mergeCell ref="C59:C61"/>
    <mergeCell ref="F50:F52"/>
    <mergeCell ref="A50:A52"/>
    <mergeCell ref="L82:N82"/>
    <mergeCell ref="A75:K75"/>
    <mergeCell ref="I30:I32"/>
    <mergeCell ref="H30:H32"/>
    <mergeCell ref="G30:G32"/>
    <mergeCell ref="I72:I74"/>
    <mergeCell ref="A63:A65"/>
    <mergeCell ref="H66:H68"/>
    <mergeCell ref="J72:J74"/>
    <mergeCell ref="F69:F71"/>
    <mergeCell ref="K6:K8"/>
    <mergeCell ref="A9:K9"/>
    <mergeCell ref="K10:K12"/>
    <mergeCell ref="A1:K1"/>
    <mergeCell ref="A3:K3"/>
    <mergeCell ref="G4:G5"/>
    <mergeCell ref="H4:J4"/>
    <mergeCell ref="A4:A5"/>
    <mergeCell ref="K4:K5"/>
    <mergeCell ref="A6:A8"/>
    <mergeCell ref="I6:I8"/>
    <mergeCell ref="F4:F5"/>
    <mergeCell ref="B69:B71"/>
    <mergeCell ref="F63:F65"/>
    <mergeCell ref="F30:F32"/>
    <mergeCell ref="J6:J8"/>
    <mergeCell ref="B6:B8"/>
    <mergeCell ref="C6:C8"/>
    <mergeCell ref="F6:F8"/>
    <mergeCell ref="G6:G8"/>
    <mergeCell ref="C4:C5"/>
    <mergeCell ref="B4:B5"/>
    <mergeCell ref="D4:E5"/>
    <mergeCell ref="H6:H8"/>
    <mergeCell ref="A66:A68"/>
    <mergeCell ref="A39:A41"/>
    <mergeCell ref="G66:G68"/>
    <mergeCell ref="F39:F41"/>
    <mergeCell ref="A27:A29"/>
    <mergeCell ref="G39:G41"/>
    <mergeCell ref="G82:G84"/>
    <mergeCell ref="K14:K18"/>
    <mergeCell ref="J69:J71"/>
    <mergeCell ref="I69:I71"/>
    <mergeCell ref="H69:H71"/>
    <mergeCell ref="I63:I65"/>
    <mergeCell ref="A19:K19"/>
    <mergeCell ref="A23:K23"/>
    <mergeCell ref="G69:G71"/>
    <mergeCell ref="C39:C41"/>
    <mergeCell ref="I82:I84"/>
    <mergeCell ref="H82:H84"/>
    <mergeCell ref="A82:A84"/>
    <mergeCell ref="A72:A74"/>
    <mergeCell ref="C82:C84"/>
    <mergeCell ref="B72:B74"/>
    <mergeCell ref="C72:C74"/>
    <mergeCell ref="G72:G74"/>
    <mergeCell ref="A79:A81"/>
    <mergeCell ref="B79:B81"/>
    <mergeCell ref="A85:A87"/>
    <mergeCell ref="F79:F81"/>
    <mergeCell ref="B85:B87"/>
    <mergeCell ref="F85:F87"/>
    <mergeCell ref="C85:C87"/>
    <mergeCell ref="B82:B84"/>
    <mergeCell ref="F82:F84"/>
    <mergeCell ref="C79:C81"/>
    <mergeCell ref="J85:J87"/>
    <mergeCell ref="F27:F29"/>
    <mergeCell ref="J43:J45"/>
    <mergeCell ref="I43:I45"/>
    <mergeCell ref="J30:J32"/>
    <mergeCell ref="I39:I41"/>
    <mergeCell ref="I27:I29"/>
    <mergeCell ref="H27:H29"/>
    <mergeCell ref="G27:G29"/>
    <mergeCell ref="J59:J61"/>
    <mergeCell ref="C27:C29"/>
    <mergeCell ref="B27:B29"/>
    <mergeCell ref="B39:B41"/>
    <mergeCell ref="A43:A45"/>
    <mergeCell ref="J24:J26"/>
    <mergeCell ref="I24:I26"/>
    <mergeCell ref="H24:H26"/>
    <mergeCell ref="G24:G26"/>
    <mergeCell ref="J27:J29"/>
    <mergeCell ref="H43:H45"/>
    <mergeCell ref="K24:K37"/>
    <mergeCell ref="B50:B52"/>
    <mergeCell ref="B10:B12"/>
    <mergeCell ref="A10:A12"/>
    <mergeCell ref="A42:K42"/>
    <mergeCell ref="K63:K65"/>
    <mergeCell ref="C24:C26"/>
    <mergeCell ref="B24:B26"/>
    <mergeCell ref="A24:A26"/>
    <mergeCell ref="F24:F26"/>
    <mergeCell ref="A94:K94"/>
    <mergeCell ref="A78:K78"/>
    <mergeCell ref="I59:I61"/>
    <mergeCell ref="A59:A61"/>
    <mergeCell ref="B59:B61"/>
    <mergeCell ref="G59:G61"/>
    <mergeCell ref="K53:K61"/>
    <mergeCell ref="H59:H61"/>
    <mergeCell ref="F59:F61"/>
    <mergeCell ref="H79:H81"/>
    <mergeCell ref="I50:I52"/>
    <mergeCell ref="K79:K81"/>
    <mergeCell ref="K50:K52"/>
    <mergeCell ref="G79:G81"/>
    <mergeCell ref="J66:J68"/>
    <mergeCell ref="I66:I68"/>
    <mergeCell ref="J79:J81"/>
    <mergeCell ref="K66:K74"/>
    <mergeCell ref="I79:I81"/>
    <mergeCell ref="H72:H74"/>
    <mergeCell ref="G43:G45"/>
    <mergeCell ref="F43:F45"/>
    <mergeCell ref="C43:C45"/>
    <mergeCell ref="B43:B45"/>
    <mergeCell ref="H50:H52"/>
    <mergeCell ref="G50:G52"/>
    <mergeCell ref="G10:G12"/>
    <mergeCell ref="F10:F12"/>
    <mergeCell ref="C10:C12"/>
    <mergeCell ref="K47:K49"/>
    <mergeCell ref="K43:K45"/>
    <mergeCell ref="J50:J52"/>
    <mergeCell ref="J10:J12"/>
    <mergeCell ref="I10:I12"/>
    <mergeCell ref="H10:H12"/>
    <mergeCell ref="A13:K13"/>
  </mergeCells>
  <printOptions/>
  <pageMargins left="0.2755905511811024" right="0.15748031496062992" top="0.7480314960629921" bottom="0.4330708661417323" header="0.1968503937007874" footer="0.31496062992125984"/>
  <pageSetup horizontalDpi="600" verticalDpi="600" orientation="landscape" paperSize="8" scale="83" r:id="rId1"/>
  <rowBreaks count="2" manualBreakCount="2">
    <brk id="38" max="12" man="1"/>
    <brk id="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pribanovic</dc:creator>
  <cp:keywords/>
  <dc:description/>
  <cp:lastModifiedBy>Branislav Pribanovic</cp:lastModifiedBy>
  <cp:lastPrinted>2016-01-20T07:06:39Z</cp:lastPrinted>
  <dcterms:created xsi:type="dcterms:W3CDTF">2014-01-30T10:48:44Z</dcterms:created>
  <dcterms:modified xsi:type="dcterms:W3CDTF">2016-01-29T10:28:33Z</dcterms:modified>
  <cp:category/>
  <cp:version/>
  <cp:contentType/>
  <cp:contentStatus/>
</cp:coreProperties>
</file>