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lozi ugovora za smanjenje cena 19.05.2021\Citostatici sa Liste B i Liste D Liste lekova  404-1-110_20-20\"/>
    </mc:Choice>
  </mc:AlternateContent>
  <bookViews>
    <workbookView xWindow="0" yWindow="0" windowWidth="28800" windowHeight="12225"/>
  </bookViews>
  <sheets>
    <sheet name="Sopharma Trading d.o.o." sheetId="2" r:id="rId1"/>
    <sheet name="Obrazac KVI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M6" i="2"/>
  <c r="O21" i="2"/>
  <c r="F13" i="6" s="1"/>
  <c r="N19" i="2"/>
  <c r="N20" i="2"/>
  <c r="N18" i="2"/>
  <c r="N16" i="2"/>
  <c r="N15" i="2"/>
  <c r="N17" i="2" s="1"/>
  <c r="N7" i="2"/>
  <c r="N8" i="2"/>
  <c r="N9" i="2"/>
  <c r="N10" i="2"/>
  <c r="N11" i="2"/>
  <c r="N12" i="2"/>
  <c r="N13" i="2"/>
  <c r="L17" i="2"/>
  <c r="L14" i="2"/>
  <c r="M19" i="2"/>
  <c r="M20" i="2"/>
  <c r="M18" i="2"/>
  <c r="M16" i="2"/>
  <c r="M15" i="2"/>
  <c r="M17" i="2" s="1"/>
  <c r="M7" i="2"/>
  <c r="M8" i="2"/>
  <c r="M9" i="2"/>
  <c r="M10" i="2"/>
  <c r="M11" i="2"/>
  <c r="M12" i="2"/>
  <c r="M13" i="2"/>
  <c r="N14" i="2" l="1"/>
  <c r="N21" i="2"/>
  <c r="F6" i="6" s="1"/>
  <c r="F8" i="6" s="1"/>
  <c r="M14" i="2"/>
  <c r="M21" i="2"/>
  <c r="E6" i="6" s="1"/>
  <c r="E8" i="6" s="1"/>
  <c r="N22" i="2" l="1"/>
  <c r="N23" i="2" s="1"/>
  <c r="G6" i="6" s="1"/>
  <c r="G8" i="6" s="1"/>
  <c r="M22" i="2"/>
  <c r="M23" i="2" s="1"/>
</calcChain>
</file>

<file path=xl/sharedStrings.xml><?xml version="1.0" encoding="utf-8"?>
<sst xmlns="http://schemas.openxmlformats.org/spreadsheetml/2006/main" count="132" uniqueCount="104">
  <si>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</si>
  <si>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</si>
  <si>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</si>
  <si>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</si>
  <si>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</si>
  <si>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</si>
  <si>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</si>
  <si>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</si>
  <si>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</si>
  <si>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</si>
  <si>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500 mg</t>
  </si>
  <si>
    <t>bočica</t>
  </si>
  <si>
    <t>1000 mg</t>
  </si>
  <si>
    <t>Pfizer (Perth) PTY,Limited</t>
  </si>
  <si>
    <t>rastvor za injekciju</t>
  </si>
  <si>
    <t>50 mg</t>
  </si>
  <si>
    <t>10 mg</t>
  </si>
  <si>
    <t>20 mg</t>
  </si>
  <si>
    <t>citarabin 100mg</t>
  </si>
  <si>
    <t>Actavis Italy S.P.A.</t>
  </si>
  <si>
    <t>prašak i rastvarač za rastvor za injekciju/ rastvor za injekciju/infuziju</t>
  </si>
  <si>
    <t>100 mg</t>
  </si>
  <si>
    <t>fluorouracil, 250 mg</t>
  </si>
  <si>
    <t>rastvor za injekciju/ koncentrat za rastvor za injekciju/infuziju</t>
  </si>
  <si>
    <t xml:space="preserve">250 mg </t>
  </si>
  <si>
    <t>fluorouracil 500 mg</t>
  </si>
  <si>
    <t>FLUOROURACIL - TEVA</t>
  </si>
  <si>
    <t>rastvor za injekciju/infuziju/ koncentrat za rastvor za injekciju/infuziju</t>
  </si>
  <si>
    <t>vinkristin</t>
  </si>
  <si>
    <t>VINCRISTINE PFIZER</t>
  </si>
  <si>
    <t>rastvor/prašak za rastvor za injekciju/infuziju</t>
  </si>
  <si>
    <t>1 mg</t>
  </si>
  <si>
    <t>koncentrat za rastvor za infuziju</t>
  </si>
  <si>
    <t>docetaksel 20mg</t>
  </si>
  <si>
    <t>Actavis Italy S.P.A.; S.C.Sindan-Pharma S.R.L.</t>
  </si>
  <si>
    <t>Ebewe Pharma Ges. M.B.H NFG. KG</t>
  </si>
  <si>
    <t>daunorubicin</t>
  </si>
  <si>
    <t xml:space="preserve">DAUNOBLASTINA </t>
  </si>
  <si>
    <t>prašak i rastvarač za rastvor za injekciju</t>
  </si>
  <si>
    <t>epirubicin, 10 mg i 50 mg</t>
  </si>
  <si>
    <t>injekcija/ liofilizat za rastvor za infuziju</t>
  </si>
  <si>
    <t>Укупно за партију 28:</t>
  </si>
  <si>
    <t>mitoksantron</t>
  </si>
  <si>
    <t>MITOXANTRON "Ebewe" ◊</t>
  </si>
  <si>
    <t>Укупно за партију 30:</t>
  </si>
  <si>
    <t>kalcijum folinat, 50 mg</t>
  </si>
  <si>
    <t>LEUCOVORIN Kalcijum</t>
  </si>
  <si>
    <t>ampula</t>
  </si>
  <si>
    <t xml:space="preserve">citarabin, 500 mg </t>
  </si>
  <si>
    <t>ALEXAN Ebewe</t>
  </si>
  <si>
    <t>citarabin, 1000 mg</t>
  </si>
  <si>
    <t>ИЗНОС ПДВ-а</t>
  </si>
  <si>
    <t>CYTOSAR</t>
  </si>
  <si>
    <t>0034023; 0034326</t>
  </si>
  <si>
    <t>FLUOROURACIL - TEVA; 5-FLUOROURACIL "Ebewe"</t>
  </si>
  <si>
    <t>Pharmachemie B.V.; Teva Gyogyszergyar ZRT.; Ebewe Pharma GES. M.B.H NFG. KG</t>
  </si>
  <si>
    <t>Pharmachemie B.V.; Teva Gyogyszergyar ZRT.</t>
  </si>
  <si>
    <t>DOCETAXEL ◊</t>
  </si>
  <si>
    <t>FARMORUBICIN R.D.</t>
  </si>
  <si>
    <t>Pfizer (Perth) PTY. Ltd.</t>
  </si>
  <si>
    <t>0034140</t>
  </si>
  <si>
    <t>0034024</t>
  </si>
  <si>
    <t>0030040</t>
  </si>
  <si>
    <t>0039727</t>
  </si>
  <si>
    <t>0033060</t>
  </si>
  <si>
    <t>0033241</t>
  </si>
  <si>
    <t>0033242</t>
  </si>
  <si>
    <t>0184027</t>
  </si>
  <si>
    <t>0034351</t>
  </si>
  <si>
    <t>0034142</t>
  </si>
  <si>
    <t>0033112</t>
  </si>
  <si>
    <t>0033113</t>
  </si>
  <si>
    <t>ПРИЛОГ 1 УГОВОРА - СПЕЦИФИКАЦИЈА ЛЕКОВА СА ЦЕНАМА</t>
  </si>
  <si>
    <t>SOPHARMA TRADING  D.O.O.</t>
  </si>
  <si>
    <t xml:space="preserve">Процењена  јединична цена без  ПДВ-а </t>
  </si>
  <si>
    <t xml:space="preserve">Укупна процењена вредност без ПДВ-а </t>
  </si>
  <si>
    <t>УКУПНА ВРЕДНОСТ  БЕЗ ПДВ-а</t>
  </si>
  <si>
    <t>УКУПНА ВРЕДНОСТ СА ПДВ-ом</t>
  </si>
  <si>
    <t xml:space="preserve">Укупна вредност без ПДВ-а </t>
  </si>
  <si>
    <t>Број понуда по партији</t>
  </si>
  <si>
    <t>ПРИЛОГ 2 УГОВОРА - ПОДАЦИ ЗА КВАРТАЛНО ИЗВЕШТАВАЊЕ</t>
  </si>
  <si>
    <t>Број набавке</t>
  </si>
  <si>
    <t>404-1-110/20-20</t>
  </si>
  <si>
    <t>PROCENJENA  VREDNOST</t>
  </si>
  <si>
    <t>UGOVORENA VREDNOST    (bez PDV-a)</t>
  </si>
  <si>
    <t>UGOVORENA VREDNOST (sa PDV-om)</t>
  </si>
  <si>
    <t>Тип набавке</t>
  </si>
  <si>
    <t>Обликована по партијама, централизована, оквирни споразум</t>
  </si>
  <si>
    <t>U hiljadama dinara (za UJN)</t>
  </si>
  <si>
    <t>Врста поступка</t>
  </si>
  <si>
    <t>Отворени</t>
  </si>
  <si>
    <t>Врста предмета</t>
  </si>
  <si>
    <t>Добра</t>
  </si>
  <si>
    <t>Делатност</t>
  </si>
  <si>
    <t>Класичан сектор - приходи из буџета</t>
  </si>
  <si>
    <t>Број понуда</t>
  </si>
  <si>
    <t>Опис предмета</t>
  </si>
  <si>
    <t>Цитостатици са Листе Б и Листе Д Листе лекова</t>
  </si>
  <si>
    <t>Критеријум</t>
  </si>
  <si>
    <t>Најнижа понуђена цена</t>
  </si>
  <si>
    <t>Број решења УЈН</t>
  </si>
  <si>
    <t>нема</t>
  </si>
  <si>
    <t>Шифра из ОРН</t>
  </si>
  <si>
    <t>SOPHARMA TRADING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</si>
</sst>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4">
    <xf numFmtId="0" fontId="0" fillId="0" borderId="0" xfId="0"/>
    <xf numFmtId="4" fontId="0" fillId="0" borderId="0" xfId="0" applyNumberFormat="1"/>
    <xf numFmtId="49" fontId="3" fillId="0" borderId="5" xfId="0" applyNumberFormat="1" applyFont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1" fontId="0" fillId="0" borderId="0" xfId="0" applyNumberFormat="1"/>
    <xf numFmtId="1" fontId="1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6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4" fontId="12" fillId="0" borderId="9" xfId="0" applyNumberFormat="1" applyFont="1" applyFill="1" applyBorder="1" applyAlignment="1">
      <alignment vertical="center" wrapText="1"/>
    </xf>
    <xf numFmtId="4" fontId="12" fillId="0" borderId="11" xfId="0" applyNumberFormat="1" applyFont="1" applyFill="1" applyBorder="1" applyAlignment="1">
      <alignment vertical="center" wrapText="1"/>
    </xf>
    <xf numFmtId="0" fontId="11" fillId="0" borderId="5" xfId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1" fillId="4" borderId="8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4" fontId="5" fillId="5" borderId="6" xfId="0" applyNumberFormat="1" applyFont="1" applyFill="1" applyBorder="1" applyAlignment="1">
      <alignment horizontal="right" vertical="center" wrapText="1"/>
    </xf>
    <xf numFmtId="4" fontId="5" fillId="5" borderId="7" xfId="0" applyNumberFormat="1" applyFont="1" applyFill="1" applyBorder="1" applyAlignment="1">
      <alignment horizontal="right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4" fontId="12" fillId="6" borderId="3" xfId="0" applyNumberFormat="1" applyFont="1" applyFill="1" applyBorder="1" applyAlignment="1">
      <alignment horizontal="center" vertical="center" wrapText="1"/>
    </xf>
    <xf numFmtId="4" fontId="12" fillId="6" borderId="4" xfId="0" applyNumberFormat="1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3"/>
  <sheetViews>
    <sheetView tabSelected="1" topLeftCell="A13" workbookViewId="0">
      <selection activeCell="K19" sqref="K19"/>
    </sheetView>
  </sheetViews>
  <sheetFormatPr defaultRowHeight="15" x14ac:dyDescent="0.25"/>
  <cols>
    <col min="3" max="3" width="10.28515625" customWidth="1"/>
    <col min="5" max="5" width="14.5703125" customWidth="1"/>
    <col min="6" max="6" width="12" customWidth="1"/>
    <col min="7" max="7" width="14.7109375" customWidth="1"/>
    <col min="11" max="11" width="10.5703125" customWidth="1"/>
    <col min="12" max="12" width="12" hidden="1" customWidth="1"/>
    <col min="13" max="13" width="11.7109375" style="1" hidden="1" customWidth="1"/>
    <col min="14" max="14" width="11.7109375" bestFit="1" customWidth="1"/>
    <col min="15" max="15" width="13.85546875" style="23" hidden="1" customWidth="1"/>
    <col min="16" max="16" width="12.7109375" style="1" bestFit="1" customWidth="1"/>
    <col min="17" max="17" width="13.5703125" bestFit="1" customWidth="1"/>
    <col min="19" max="21" width="12.7109375" bestFit="1" customWidth="1"/>
  </cols>
  <sheetData>
    <row r="2" spans="2:20" x14ac:dyDescent="0.25">
      <c r="B2" s="53" t="s">
        <v>72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20" x14ac:dyDescent="0.25">
      <c r="B3" s="53" t="s">
        <v>73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5" spans="2:20" ht="48" x14ac:dyDescent="0.25"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74</v>
      </c>
      <c r="M5" s="15" t="s">
        <v>75</v>
      </c>
      <c r="N5" s="15" t="s">
        <v>78</v>
      </c>
      <c r="O5" s="16" t="s">
        <v>79</v>
      </c>
    </row>
    <row r="6" spans="2:20" ht="67.5" x14ac:dyDescent="0.25">
      <c r="B6" s="8">
        <v>14</v>
      </c>
      <c r="C6" s="8" t="s">
        <v>18</v>
      </c>
      <c r="D6" s="2" t="s">
        <v>60</v>
      </c>
      <c r="E6" s="7" t="s">
        <v>52</v>
      </c>
      <c r="F6" s="7" t="s">
        <v>19</v>
      </c>
      <c r="G6" s="10" t="s">
        <v>20</v>
      </c>
      <c r="H6" s="10" t="s">
        <v>21</v>
      </c>
      <c r="I6" s="10" t="s">
        <v>11</v>
      </c>
      <c r="J6" s="17"/>
      <c r="K6" s="7">
        <v>356.05</v>
      </c>
      <c r="L6" s="12">
        <v>227.3</v>
      </c>
      <c r="M6" s="18">
        <f>J6*L6</f>
        <v>0</v>
      </c>
      <c r="N6" s="4">
        <f>J6*K6</f>
        <v>0</v>
      </c>
      <c r="O6" s="47">
        <v>4</v>
      </c>
      <c r="Q6" s="1"/>
      <c r="S6" s="1"/>
      <c r="T6" s="1"/>
    </row>
    <row r="7" spans="2:20" ht="67.5" x14ac:dyDescent="0.25">
      <c r="B7" s="7">
        <v>15</v>
      </c>
      <c r="C7" s="7" t="s">
        <v>22</v>
      </c>
      <c r="D7" s="7" t="s">
        <v>53</v>
      </c>
      <c r="E7" s="7" t="s">
        <v>54</v>
      </c>
      <c r="F7" s="7" t="s">
        <v>55</v>
      </c>
      <c r="G7" s="7" t="s">
        <v>23</v>
      </c>
      <c r="H7" s="7" t="s">
        <v>24</v>
      </c>
      <c r="I7" s="5" t="s">
        <v>11</v>
      </c>
      <c r="J7" s="6"/>
      <c r="K7" s="7">
        <v>324.58</v>
      </c>
      <c r="L7" s="13">
        <v>325.3</v>
      </c>
      <c r="M7" s="18">
        <f t="shared" ref="M7:M13" si="0">J7*L7</f>
        <v>0</v>
      </c>
      <c r="N7" s="4">
        <f t="shared" ref="N7:N13" si="1">J7*K7</f>
        <v>0</v>
      </c>
      <c r="O7" s="48">
        <v>4</v>
      </c>
      <c r="Q7" s="1"/>
      <c r="S7" s="1"/>
      <c r="T7" s="1"/>
    </row>
    <row r="8" spans="2:20" ht="56.25" x14ac:dyDescent="0.25">
      <c r="B8" s="7">
        <v>16</v>
      </c>
      <c r="C8" s="7" t="s">
        <v>25</v>
      </c>
      <c r="D8" s="2" t="s">
        <v>61</v>
      </c>
      <c r="E8" s="7" t="s">
        <v>26</v>
      </c>
      <c r="F8" s="7" t="s">
        <v>56</v>
      </c>
      <c r="G8" s="7" t="s">
        <v>27</v>
      </c>
      <c r="H8" s="7" t="s">
        <v>10</v>
      </c>
      <c r="I8" s="5" t="s">
        <v>11</v>
      </c>
      <c r="J8" s="6"/>
      <c r="K8" s="7">
        <v>282.37</v>
      </c>
      <c r="L8" s="13">
        <v>283.10000000000002</v>
      </c>
      <c r="M8" s="18">
        <f t="shared" si="0"/>
        <v>0</v>
      </c>
      <c r="N8" s="4">
        <f t="shared" si="1"/>
        <v>0</v>
      </c>
      <c r="O8" s="48">
        <v>4</v>
      </c>
      <c r="Q8" s="1"/>
      <c r="S8" s="1"/>
    </row>
    <row r="9" spans="2:20" ht="33.75" x14ac:dyDescent="0.25">
      <c r="B9" s="7">
        <v>20</v>
      </c>
      <c r="C9" s="5" t="s">
        <v>28</v>
      </c>
      <c r="D9" s="2" t="s">
        <v>62</v>
      </c>
      <c r="E9" s="7" t="s">
        <v>29</v>
      </c>
      <c r="F9" s="7" t="s">
        <v>13</v>
      </c>
      <c r="G9" s="7" t="s">
        <v>30</v>
      </c>
      <c r="H9" s="5" t="s">
        <v>31</v>
      </c>
      <c r="I9" s="5" t="s">
        <v>11</v>
      </c>
      <c r="J9" s="6"/>
      <c r="K9" s="7">
        <v>615.94000000000005</v>
      </c>
      <c r="L9" s="19">
        <v>622.22</v>
      </c>
      <c r="M9" s="18">
        <f t="shared" si="0"/>
        <v>0</v>
      </c>
      <c r="N9" s="4">
        <f t="shared" si="1"/>
        <v>0</v>
      </c>
      <c r="O9" s="48">
        <v>4</v>
      </c>
      <c r="Q9" s="1"/>
      <c r="S9" s="1"/>
    </row>
    <row r="10" spans="2:20" ht="45" x14ac:dyDescent="0.25">
      <c r="B10" s="7">
        <v>24</v>
      </c>
      <c r="C10" s="7" t="s">
        <v>33</v>
      </c>
      <c r="D10" s="2" t="s">
        <v>63</v>
      </c>
      <c r="E10" s="7" t="s">
        <v>57</v>
      </c>
      <c r="F10" s="7" t="s">
        <v>34</v>
      </c>
      <c r="G10" s="7" t="s">
        <v>32</v>
      </c>
      <c r="H10" s="5" t="s">
        <v>17</v>
      </c>
      <c r="I10" s="5" t="s">
        <v>11</v>
      </c>
      <c r="J10" s="6"/>
      <c r="K10" s="4">
        <v>2297.77</v>
      </c>
      <c r="L10" s="18">
        <v>2334.3000000000002</v>
      </c>
      <c r="M10" s="18">
        <f t="shared" si="0"/>
        <v>0</v>
      </c>
      <c r="N10" s="4">
        <f t="shared" si="1"/>
        <v>0</v>
      </c>
      <c r="O10" s="47">
        <v>5</v>
      </c>
      <c r="Q10" s="1"/>
      <c r="S10" s="1"/>
    </row>
    <row r="11" spans="2:20" ht="33.75" x14ac:dyDescent="0.25">
      <c r="B11" s="7">
        <v>27</v>
      </c>
      <c r="C11" s="5" t="s">
        <v>36</v>
      </c>
      <c r="D11" s="2" t="s">
        <v>64</v>
      </c>
      <c r="E11" s="7" t="s">
        <v>37</v>
      </c>
      <c r="F11" s="7" t="s">
        <v>19</v>
      </c>
      <c r="G11" s="7" t="s">
        <v>38</v>
      </c>
      <c r="H11" s="5" t="s">
        <v>17</v>
      </c>
      <c r="I11" s="5" t="s">
        <v>11</v>
      </c>
      <c r="J11" s="6"/>
      <c r="K11" s="4">
        <v>1110.47</v>
      </c>
      <c r="L11" s="14">
        <v>1120.3</v>
      </c>
      <c r="M11" s="18">
        <f t="shared" si="0"/>
        <v>0</v>
      </c>
      <c r="N11" s="4">
        <f t="shared" si="1"/>
        <v>0</v>
      </c>
      <c r="O11" s="47">
        <v>5</v>
      </c>
      <c r="Q11" s="1"/>
      <c r="S11" s="1"/>
    </row>
    <row r="12" spans="2:20" ht="22.5" x14ac:dyDescent="0.25">
      <c r="B12" s="58">
        <v>28</v>
      </c>
      <c r="C12" s="58" t="s">
        <v>39</v>
      </c>
      <c r="D12" s="2" t="s">
        <v>70</v>
      </c>
      <c r="E12" s="7" t="s">
        <v>58</v>
      </c>
      <c r="F12" s="7" t="s">
        <v>19</v>
      </c>
      <c r="G12" s="59" t="s">
        <v>40</v>
      </c>
      <c r="H12" s="9" t="s">
        <v>16</v>
      </c>
      <c r="I12" s="9" t="s">
        <v>11</v>
      </c>
      <c r="J12" s="6"/>
      <c r="K12" s="7">
        <v>294.58999999999997</v>
      </c>
      <c r="L12" s="14">
        <v>297.2</v>
      </c>
      <c r="M12" s="18">
        <f t="shared" si="0"/>
        <v>0</v>
      </c>
      <c r="N12" s="4">
        <f t="shared" si="1"/>
        <v>0</v>
      </c>
      <c r="O12" s="57">
        <v>4</v>
      </c>
      <c r="Q12" s="1"/>
      <c r="S12" s="1"/>
    </row>
    <row r="13" spans="2:20" ht="22.5" x14ac:dyDescent="0.25">
      <c r="B13" s="58"/>
      <c r="C13" s="58"/>
      <c r="D13" s="2" t="s">
        <v>71</v>
      </c>
      <c r="E13" s="7" t="s">
        <v>58</v>
      </c>
      <c r="F13" s="7" t="s">
        <v>19</v>
      </c>
      <c r="G13" s="59"/>
      <c r="H13" s="9" t="s">
        <v>15</v>
      </c>
      <c r="I13" s="9" t="s">
        <v>11</v>
      </c>
      <c r="J13" s="6"/>
      <c r="K13" s="4">
        <v>1472.87</v>
      </c>
      <c r="L13" s="14">
        <v>1485.9</v>
      </c>
      <c r="M13" s="18">
        <f t="shared" si="0"/>
        <v>0</v>
      </c>
      <c r="N13" s="4">
        <f t="shared" si="1"/>
        <v>0</v>
      </c>
      <c r="O13" s="57"/>
      <c r="Q13" s="1"/>
      <c r="S13" s="1"/>
    </row>
    <row r="14" spans="2:20" x14ac:dyDescent="0.25">
      <c r="B14" s="58"/>
      <c r="C14" s="60" t="s">
        <v>41</v>
      </c>
      <c r="D14" s="60"/>
      <c r="E14" s="60"/>
      <c r="F14" s="60"/>
      <c r="G14" s="60"/>
      <c r="H14" s="60"/>
      <c r="I14" s="60"/>
      <c r="J14" s="60"/>
      <c r="K14" s="60"/>
      <c r="L14" s="20">
        <f>SUM(L12:L13)</f>
        <v>1783.1000000000001</v>
      </c>
      <c r="M14" s="20">
        <f>SUM(M12:M13)</f>
        <v>0</v>
      </c>
      <c r="N14" s="3">
        <f>SUM(N12:N13)</f>
        <v>0</v>
      </c>
      <c r="O14" s="57"/>
      <c r="Q14" s="1"/>
      <c r="S14" s="1"/>
    </row>
    <row r="15" spans="2:20" ht="33.75" x14ac:dyDescent="0.25">
      <c r="B15" s="58">
        <v>30</v>
      </c>
      <c r="C15" s="58" t="s">
        <v>42</v>
      </c>
      <c r="D15" s="2" t="s">
        <v>65</v>
      </c>
      <c r="E15" s="7" t="s">
        <v>43</v>
      </c>
      <c r="F15" s="7" t="s">
        <v>35</v>
      </c>
      <c r="G15" s="59" t="s">
        <v>32</v>
      </c>
      <c r="H15" s="9" t="s">
        <v>16</v>
      </c>
      <c r="I15" s="9" t="s">
        <v>11</v>
      </c>
      <c r="J15" s="9"/>
      <c r="K15" s="4">
        <v>5348</v>
      </c>
      <c r="L15" s="14">
        <v>5403.8</v>
      </c>
      <c r="M15" s="18">
        <f>J15*L15</f>
        <v>0</v>
      </c>
      <c r="N15" s="4">
        <f>J15*K15</f>
        <v>0</v>
      </c>
      <c r="O15" s="57">
        <v>4</v>
      </c>
      <c r="Q15" s="1"/>
      <c r="S15" s="1"/>
    </row>
    <row r="16" spans="2:20" ht="33.75" x14ac:dyDescent="0.25">
      <c r="B16" s="58"/>
      <c r="C16" s="58"/>
      <c r="D16" s="2" t="s">
        <v>66</v>
      </c>
      <c r="E16" s="7" t="s">
        <v>43</v>
      </c>
      <c r="F16" s="7" t="s">
        <v>35</v>
      </c>
      <c r="G16" s="59"/>
      <c r="H16" s="9" t="s">
        <v>17</v>
      </c>
      <c r="I16" s="9" t="s">
        <v>11</v>
      </c>
      <c r="J16" s="9"/>
      <c r="K16" s="4">
        <v>10255.709999999999</v>
      </c>
      <c r="L16" s="14">
        <v>10362.299999999999</v>
      </c>
      <c r="M16" s="18">
        <f>J16*L16</f>
        <v>0</v>
      </c>
      <c r="N16" s="4">
        <f>J16*K16</f>
        <v>0</v>
      </c>
      <c r="O16" s="57"/>
      <c r="Q16" s="1"/>
      <c r="S16" s="1"/>
    </row>
    <row r="17" spans="2:21" ht="15.75" thickBot="1" x14ac:dyDescent="0.3">
      <c r="B17" s="58"/>
      <c r="C17" s="60" t="s">
        <v>44</v>
      </c>
      <c r="D17" s="60"/>
      <c r="E17" s="60"/>
      <c r="F17" s="60"/>
      <c r="G17" s="60"/>
      <c r="H17" s="60"/>
      <c r="I17" s="60"/>
      <c r="J17" s="60"/>
      <c r="K17" s="60"/>
      <c r="L17" s="20">
        <f>SUM(L15:L16)</f>
        <v>15766.099999999999</v>
      </c>
      <c r="M17" s="20">
        <f>SUM(M15:M16)</f>
        <v>0</v>
      </c>
      <c r="N17" s="3">
        <f>SUM(N15:N16)</f>
        <v>0</v>
      </c>
      <c r="O17" s="57"/>
      <c r="Q17" s="1"/>
      <c r="S17" s="1"/>
    </row>
    <row r="18" spans="2:21" ht="23.25" thickBot="1" x14ac:dyDescent="0.3">
      <c r="B18" s="7">
        <v>51</v>
      </c>
      <c r="C18" s="5" t="s">
        <v>45</v>
      </c>
      <c r="D18" s="2" t="s">
        <v>67</v>
      </c>
      <c r="E18" s="7" t="s">
        <v>46</v>
      </c>
      <c r="F18" s="7" t="s">
        <v>59</v>
      </c>
      <c r="G18" s="9" t="s">
        <v>14</v>
      </c>
      <c r="H18" s="5" t="s">
        <v>15</v>
      </c>
      <c r="I18" s="5" t="s">
        <v>47</v>
      </c>
      <c r="J18" s="6"/>
      <c r="K18" s="7">
        <v>176.16</v>
      </c>
      <c r="L18" s="14">
        <v>251.65</v>
      </c>
      <c r="M18" s="18">
        <f>J18*L18</f>
        <v>0</v>
      </c>
      <c r="N18" s="4">
        <f>J18*K18</f>
        <v>0</v>
      </c>
      <c r="O18" s="49">
        <v>4</v>
      </c>
      <c r="Q18" s="1"/>
      <c r="S18" s="1"/>
      <c r="U18" s="1"/>
    </row>
    <row r="19" spans="2:21" ht="45.75" thickBot="1" x14ac:dyDescent="0.3">
      <c r="B19" s="11">
        <v>52</v>
      </c>
      <c r="C19" s="7" t="s">
        <v>48</v>
      </c>
      <c r="D19" s="2" t="s">
        <v>68</v>
      </c>
      <c r="E19" s="7" t="s">
        <v>49</v>
      </c>
      <c r="F19" s="7" t="s">
        <v>35</v>
      </c>
      <c r="G19" s="7" t="s">
        <v>20</v>
      </c>
      <c r="H19" s="7" t="s">
        <v>10</v>
      </c>
      <c r="I19" s="7" t="s">
        <v>11</v>
      </c>
      <c r="J19" s="21"/>
      <c r="K19" s="4">
        <v>1077.9000000000001</v>
      </c>
      <c r="L19" s="12">
        <v>1132.0999999999999</v>
      </c>
      <c r="M19" s="18">
        <f t="shared" ref="M19:M20" si="2">J19*L19</f>
        <v>0</v>
      </c>
      <c r="N19" s="4">
        <f t="shared" ref="N19:N20" si="3">J19*K19</f>
        <v>0</v>
      </c>
      <c r="O19" s="50">
        <v>4</v>
      </c>
      <c r="Q19" s="1"/>
      <c r="S19" s="1"/>
    </row>
    <row r="20" spans="2:21" ht="45.75" thickBot="1" x14ac:dyDescent="0.3">
      <c r="B20" s="11">
        <v>53</v>
      </c>
      <c r="C20" s="7" t="s">
        <v>50</v>
      </c>
      <c r="D20" s="2" t="s">
        <v>69</v>
      </c>
      <c r="E20" s="7" t="s">
        <v>52</v>
      </c>
      <c r="F20" s="7" t="s">
        <v>19</v>
      </c>
      <c r="G20" s="7" t="s">
        <v>20</v>
      </c>
      <c r="H20" s="7" t="s">
        <v>12</v>
      </c>
      <c r="I20" s="7" t="s">
        <v>11</v>
      </c>
      <c r="J20" s="21"/>
      <c r="K20" s="4">
        <v>2217.84</v>
      </c>
      <c r="L20" s="12">
        <v>1896.3</v>
      </c>
      <c r="M20" s="18">
        <f t="shared" si="2"/>
        <v>0</v>
      </c>
      <c r="N20" s="4">
        <f t="shared" si="3"/>
        <v>0</v>
      </c>
      <c r="O20" s="50">
        <v>5</v>
      </c>
      <c r="Q20" s="1"/>
      <c r="S20" s="1"/>
    </row>
    <row r="21" spans="2:21" ht="15.75" customHeight="1" x14ac:dyDescent="0.25">
      <c r="B21" s="54" t="s">
        <v>76</v>
      </c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22">
        <f>M6+M7+M8+M9+M10+M11+M14+M17+M18+M19+M20</f>
        <v>0</v>
      </c>
      <c r="N21" s="22">
        <f>N6+N7+N8+N9+N10+N11+N14+N17+N18+N19+N20</f>
        <v>0</v>
      </c>
      <c r="O21" s="51">
        <f>AVERAGE(O6:O20)</f>
        <v>4.2727272727272725</v>
      </c>
      <c r="Q21" s="1"/>
      <c r="S21" s="1"/>
    </row>
    <row r="22" spans="2:21" ht="15.75" customHeight="1" x14ac:dyDescent="0.25">
      <c r="B22" s="54" t="s">
        <v>51</v>
      </c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22">
        <f>M21*0.1</f>
        <v>0</v>
      </c>
      <c r="N22" s="22">
        <f>N21*0.1</f>
        <v>0</v>
      </c>
      <c r="O22" s="52"/>
      <c r="Q22" s="1"/>
    </row>
    <row r="23" spans="2:21" ht="15.75" customHeight="1" x14ac:dyDescent="0.25">
      <c r="B23" s="54" t="s">
        <v>77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22">
        <f>M21+M22</f>
        <v>0</v>
      </c>
      <c r="N23" s="22">
        <f>N21+N22</f>
        <v>0</v>
      </c>
      <c r="O23" s="24"/>
      <c r="Q23" s="1"/>
    </row>
  </sheetData>
  <mergeCells count="15">
    <mergeCell ref="B3:O3"/>
    <mergeCell ref="B2:O2"/>
    <mergeCell ref="B21:L21"/>
    <mergeCell ref="B22:L22"/>
    <mergeCell ref="B23:L23"/>
    <mergeCell ref="O12:O14"/>
    <mergeCell ref="O15:O17"/>
    <mergeCell ref="B15:B17"/>
    <mergeCell ref="C15:C16"/>
    <mergeCell ref="G15:G16"/>
    <mergeCell ref="C17:K17"/>
    <mergeCell ref="B12:B14"/>
    <mergeCell ref="C12:C13"/>
    <mergeCell ref="G12:G13"/>
    <mergeCell ref="C14:K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workbookViewId="0">
      <selection activeCell="E3" sqref="E3"/>
    </sheetView>
  </sheetViews>
  <sheetFormatPr defaultRowHeight="15" x14ac:dyDescent="0.25"/>
  <cols>
    <col min="2" max="2" width="25.42578125" customWidth="1"/>
    <col min="3" max="3" width="30.7109375" customWidth="1"/>
    <col min="4" max="4" width="11.7109375" customWidth="1"/>
    <col min="5" max="5" width="27.7109375" customWidth="1"/>
    <col min="6" max="6" width="34.7109375" customWidth="1"/>
    <col min="7" max="7" width="32" customWidth="1"/>
  </cols>
  <sheetData>
    <row r="2" spans="2:7" x14ac:dyDescent="0.25">
      <c r="B2" s="25" t="s">
        <v>80</v>
      </c>
      <c r="C2" s="25"/>
      <c r="D2" s="25"/>
      <c r="E2" s="25" t="s">
        <v>103</v>
      </c>
      <c r="F2" s="26"/>
      <c r="G2" s="26"/>
    </row>
    <row r="3" spans="2:7" x14ac:dyDescent="0.25">
      <c r="B3" s="26"/>
      <c r="C3" s="26"/>
      <c r="D3" s="26"/>
      <c r="E3" s="26"/>
      <c r="F3" s="26"/>
      <c r="G3" s="26"/>
    </row>
    <row r="4" spans="2:7" ht="15.75" thickBot="1" x14ac:dyDescent="0.3">
      <c r="B4" s="26"/>
      <c r="C4" s="26"/>
      <c r="D4" s="26"/>
      <c r="E4" s="26"/>
      <c r="F4" s="26"/>
      <c r="G4" s="26"/>
    </row>
    <row r="5" spans="2:7" ht="24.75" thickBot="1" x14ac:dyDescent="0.3">
      <c r="B5" s="27" t="s">
        <v>81</v>
      </c>
      <c r="C5" s="28" t="s">
        <v>82</v>
      </c>
      <c r="D5" s="26"/>
      <c r="E5" s="29" t="s">
        <v>83</v>
      </c>
      <c r="F5" s="30" t="s">
        <v>84</v>
      </c>
      <c r="G5" s="31" t="s">
        <v>85</v>
      </c>
    </row>
    <row r="6" spans="2:7" ht="15.75" thickBot="1" x14ac:dyDescent="0.3">
      <c r="B6" s="32"/>
      <c r="C6" s="33"/>
      <c r="D6" s="26"/>
      <c r="E6" s="34">
        <f>'Sopharma Trading d.o.o.'!M21</f>
        <v>0</v>
      </c>
      <c r="F6" s="34">
        <f>'Sopharma Trading d.o.o.'!N21</f>
        <v>0</v>
      </c>
      <c r="G6" s="35">
        <f>'Sopharma Trading d.o.o.'!N23</f>
        <v>0</v>
      </c>
    </row>
    <row r="7" spans="2:7" ht="48" customHeight="1" thickBot="1" x14ac:dyDescent="0.3">
      <c r="B7" s="27" t="s">
        <v>86</v>
      </c>
      <c r="C7" s="36" t="s">
        <v>87</v>
      </c>
      <c r="D7" s="26"/>
      <c r="E7" s="61" t="s">
        <v>88</v>
      </c>
      <c r="F7" s="62"/>
      <c r="G7" s="63"/>
    </row>
    <row r="8" spans="2:7" ht="15.75" thickBot="1" x14ac:dyDescent="0.3">
      <c r="B8" s="32"/>
      <c r="C8" s="33"/>
      <c r="D8" s="26"/>
      <c r="E8" s="37">
        <f>E6/1000</f>
        <v>0</v>
      </c>
      <c r="F8" s="38">
        <f>F6/1000</f>
        <v>0</v>
      </c>
      <c r="G8" s="39">
        <f>G6/1000</f>
        <v>0</v>
      </c>
    </row>
    <row r="9" spans="2:7" x14ac:dyDescent="0.25">
      <c r="B9" s="27" t="s">
        <v>89</v>
      </c>
      <c r="C9" s="40" t="s">
        <v>90</v>
      </c>
      <c r="D9" s="26"/>
      <c r="E9" s="33"/>
      <c r="F9" s="33"/>
      <c r="G9" s="32"/>
    </row>
    <row r="10" spans="2:7" x14ac:dyDescent="0.25">
      <c r="B10" s="32"/>
      <c r="C10" s="33"/>
      <c r="D10" s="26"/>
      <c r="E10" s="33"/>
      <c r="F10" s="33"/>
      <c r="G10" s="32"/>
    </row>
    <row r="11" spans="2:7" x14ac:dyDescent="0.25">
      <c r="B11" s="27" t="s">
        <v>91</v>
      </c>
      <c r="C11" s="40" t="s">
        <v>92</v>
      </c>
      <c r="D11" s="26"/>
      <c r="E11" s="33"/>
      <c r="F11" s="33"/>
      <c r="G11" s="32"/>
    </row>
    <row r="12" spans="2:7" x14ac:dyDescent="0.25">
      <c r="B12" s="32"/>
      <c r="C12" s="33"/>
      <c r="D12" s="26"/>
      <c r="E12" s="26"/>
      <c r="F12" s="26"/>
      <c r="G12" s="32"/>
    </row>
    <row r="13" spans="2:7" ht="35.25" customHeight="1" x14ac:dyDescent="0.25">
      <c r="B13" s="27" t="s">
        <v>93</v>
      </c>
      <c r="C13" s="41" t="s">
        <v>94</v>
      </c>
      <c r="D13" s="26"/>
      <c r="E13" s="42" t="s">
        <v>95</v>
      </c>
      <c r="F13" s="43">
        <f>'Sopharma Trading d.o.o.'!O21</f>
        <v>4.2727272727272725</v>
      </c>
      <c r="G13" s="32"/>
    </row>
    <row r="14" spans="2:7" x14ac:dyDescent="0.25">
      <c r="B14" s="32"/>
      <c r="C14" s="33"/>
      <c r="D14" s="26"/>
      <c r="E14" s="33"/>
      <c r="F14" s="33"/>
      <c r="G14" s="32"/>
    </row>
    <row r="15" spans="2:7" ht="43.5" customHeight="1" x14ac:dyDescent="0.25">
      <c r="B15" s="27" t="s">
        <v>96</v>
      </c>
      <c r="C15" s="28" t="s">
        <v>97</v>
      </c>
      <c r="D15" s="26"/>
      <c r="E15" s="42" t="s">
        <v>98</v>
      </c>
      <c r="F15" s="40" t="s">
        <v>99</v>
      </c>
      <c r="G15" s="26"/>
    </row>
    <row r="16" spans="2:7" x14ac:dyDescent="0.25">
      <c r="B16" s="32"/>
      <c r="C16" s="33"/>
      <c r="D16" s="26"/>
      <c r="E16" s="26"/>
      <c r="F16" s="26"/>
      <c r="G16" s="26"/>
    </row>
    <row r="17" spans="2:7" x14ac:dyDescent="0.25">
      <c r="B17" s="44" t="s">
        <v>100</v>
      </c>
      <c r="C17" s="41" t="s">
        <v>101</v>
      </c>
      <c r="D17" s="26"/>
      <c r="E17" s="26"/>
      <c r="F17" s="26"/>
      <c r="G17" s="26"/>
    </row>
    <row r="18" spans="2:7" x14ac:dyDescent="0.25">
      <c r="B18" s="32"/>
      <c r="C18" s="33"/>
      <c r="D18" s="26"/>
      <c r="E18" s="26"/>
      <c r="F18" s="26"/>
      <c r="G18" s="26"/>
    </row>
    <row r="19" spans="2:7" x14ac:dyDescent="0.25">
      <c r="B19" s="27" t="s">
        <v>102</v>
      </c>
      <c r="C19" s="45">
        <v>33600000</v>
      </c>
      <c r="D19" s="26"/>
      <c r="E19" s="26"/>
      <c r="F19" s="26"/>
      <c r="G19" s="26"/>
    </row>
    <row r="20" spans="2:7" x14ac:dyDescent="0.25">
      <c r="B20" s="26"/>
      <c r="C20" s="26"/>
      <c r="D20" s="26"/>
      <c r="E20" s="26"/>
      <c r="F20" s="26"/>
      <c r="G20" s="26"/>
    </row>
    <row r="21" spans="2:7" x14ac:dyDescent="0.25">
      <c r="B21" s="26"/>
      <c r="C21" s="26"/>
      <c r="D21" s="26"/>
      <c r="E21" s="26"/>
      <c r="F21" s="26"/>
      <c r="G21" s="26"/>
    </row>
    <row r="22" spans="2:7" x14ac:dyDescent="0.25">
      <c r="B22" s="26"/>
      <c r="C22" s="26"/>
      <c r="D22" s="26"/>
      <c r="E22" s="26"/>
      <c r="F22" s="26"/>
      <c r="G22" s="26"/>
    </row>
    <row r="23" spans="2:7" x14ac:dyDescent="0.25">
      <c r="B23" s="26"/>
      <c r="C23" s="26"/>
      <c r="D23" s="26"/>
      <c r="E23" s="26"/>
      <c r="F23" s="26"/>
      <c r="G23" s="26"/>
    </row>
    <row r="24" spans="2:7" x14ac:dyDescent="0.25">
      <c r="B24" s="26"/>
      <c r="C24" s="26"/>
      <c r="D24" s="26"/>
      <c r="E24" s="26"/>
      <c r="F24" s="46"/>
      <c r="G24" s="26"/>
    </row>
    <row r="25" spans="2:7" x14ac:dyDescent="0.25">
      <c r="B25" s="26"/>
      <c r="C25" s="26"/>
      <c r="D25" s="26"/>
      <c r="E25" s="26"/>
      <c r="F25" s="26"/>
      <c r="G25" s="46"/>
    </row>
    <row r="26" spans="2:7" x14ac:dyDescent="0.25">
      <c r="B26" s="26"/>
      <c r="C26" s="26"/>
      <c r="D26" s="26"/>
      <c r="E26" s="26"/>
      <c r="F26" s="26"/>
      <c r="G26" s="46"/>
    </row>
  </sheetData>
  <mergeCells count="1">
    <mergeCell ref="E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Sopharma Trading d.o.o.</vt:lpstr>
      <vt:lpstr>Obrazac KVI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Korisnik</cp:lastModifiedBy>
  <dcterms:created xsi:type="dcterms:W3CDTF">2020-10-05T09:00:56Z</dcterms:created>
  <dcterms:modified xsi:type="dcterms:W3CDTF">2021-05-20T21:37:02Z</dcterms:modified>
</cp:coreProperties>
</file>