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II izmen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<sst xmlns="http://schemas.openxmlformats.org/spreadsheetml/2006/main" count="447" uniqueCount="208">
  <si>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</si>
  <si>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</si>
  <si>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</si>
  <si>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</si>
  <si>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</si>
  <si>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</si>
  <si>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</si>
  <si>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</si>
  <si>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</si>
  <si>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</si>
  <si>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</si>
  <si>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</si>
  <si>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</si>
  <si>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</si>
  <si>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</si>
  <si>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</si>
  <si>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</si>
  <si>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</si>
  <si>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</si>
  <si>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</si>
  <si>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</si>
  <si>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</si>
  <si>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</si>
  <si>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</si>
  <si>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</si>
  <si>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</si>
  <si>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</si>
  <si>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</si>
  <si>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</si>
  <si>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</si>
  <si>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</si>
  <si>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</si>
  <si>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</si>
  <si>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</si>
  <si>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</si>
  <si>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</si>
  <si>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</si>
  <si>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</si>
  <si>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Лекови са Листе лекова</t>
  </si>
  <si>
    <t>Лекови ван Листе лекова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</si>
  <si>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</si>
  <si>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</si>
  <si>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</si>
  <si>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</si>
  <si>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</si>
  <si>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</si>
  <si>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</si>
  <si>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</si>
  <si>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</si>
  <si>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</si>
  <si>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</si>
  <si>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</si>
  <si>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</si>
  <si>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</si>
  <si>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</si>
  <si>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</si>
  <si>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</si>
  <si>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</si>
  <si>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3.4</t>
  </si>
  <si>
    <t>33731110 –  интраокуларна сочива</t>
  </si>
  <si>
    <t>Јун 2019.</t>
  </si>
  <si>
    <t>Септембар 2019.</t>
  </si>
  <si>
    <t xml:space="preserve">33141210 –
балон катетери
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</si>
  <si>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</si>
  <si>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</si>
  <si>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</si>
  <si>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Новембар 2019.</t>
  </si>
  <si>
    <t>Децембар 2019.</t>
  </si>
  <si>
    <t>1.8</t>
  </si>
  <si>
    <t>Септембар 2020.</t>
  </si>
  <si>
    <t>1.10</t>
  </si>
  <si>
    <t>Јануар 2020.</t>
  </si>
  <si>
    <t>Април 2019.</t>
  </si>
  <si>
    <t>Мај 2019.</t>
  </si>
  <si>
    <t xml:space="preserve">33600000 –
фармацеутски производи
33140000 –
медицински потрошни материјал
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</si>
  <si>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</si>
  <si>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</si>
  <si>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</si>
  <si>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</si>
  <si>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</si>
  <si>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</si>
  <si>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</si>
  <si>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Март 2019.</t>
  </si>
  <si>
    <t>Цитостатици са Листе Б и Листе Д Листе лекова</t>
  </si>
  <si>
    <t>Позиција у Финансијском плану РФЗО за 2019. годину</t>
  </si>
  <si>
    <t>Јануар 2021.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</si>
  <si>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</si>
  <si>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Август 2020.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</si>
  <si>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</si>
  <si>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Децембар 2020.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</si>
  <si>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</si>
  <si>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Јун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</si>
  <si>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</si>
  <si>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Мај 2020.</t>
  </si>
  <si>
    <t>ПЛАН ЦЕНТРАЛИЗОВАНИХ ЈАВНИХ НАБАВКИ ЗА 2019. ГОДИНУ</t>
  </si>
  <si>
    <t>Октобар 2019.</t>
  </si>
  <si>
    <t>Фебруар 2019.</t>
  </si>
  <si>
    <t>Октобар 2020.</t>
  </si>
  <si>
    <t xml:space="preserve">Октобар 2019. </t>
  </si>
  <si>
    <t>Антитуберкулотици прве линије</t>
  </si>
  <si>
    <t>Антитуберкулотици друге линије</t>
  </si>
  <si>
    <t>Новембар 2021.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</si>
  <si>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</si>
  <si>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</si>
  <si>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  </t>
  </si>
  <si>
    <t>Март 2020.</t>
  </si>
  <si>
    <t>Пејсмејкери, електроде и импантабилни дефрибрилатори са пратећим специфичним потрошним материјалом, који је неопходан за његову имплантацију</t>
  </si>
  <si>
    <t xml:space="preserve">Интраокуларна сочива са пратећим специфичним потрошним материјалом, који је неопходан за његову имплантацију </t>
  </si>
  <si>
    <t xml:space="preserve">Коронарни стентови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</si>
  <si>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</si>
  <si>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1.11</t>
  </si>
  <si>
    <t>1.12</t>
  </si>
  <si>
    <t xml:space="preserve">Фебруар 2019. </t>
  </si>
  <si>
    <t>Vakcina protiv  Haemofilus influenzae tip B i vakcina protiv pneumokoka, polivalentna</t>
  </si>
  <si>
    <t>Валвуле и рингови</t>
  </si>
  <si>
    <t>Јун 2021.</t>
  </si>
  <si>
    <t>Процењена вредност (укупно, по годинама)</t>
  </si>
  <si>
    <t>за 2019.год.</t>
  </si>
  <si>
    <t>за 2020.год.</t>
  </si>
  <si>
    <t>за 2021.год.</t>
  </si>
  <si>
    <t>Април 2020.</t>
  </si>
  <si>
    <t>ПРОЦЕЊЕНА ВРЕДНОСТ ЗА ЛЕКОВЕ СА ЛИСТЕ ЛЕКОВА ЗА 2019. ГОДИНУ</t>
  </si>
  <si>
    <t>ПРОЦЕЊЕНА ВРЕДНОСТ ЗА ЛЕКОВЕ СА ЛИСТЕ ЛЕКОВА ЗА 2020. ГОДИНУ</t>
  </si>
  <si>
    <t>ПРОЦЕЊЕНА ВРЕДНОСТ ЗА ЛЕКОВЕ СА ЛИСТЕ ЛЕКОВА ЗА 2021. ГОДИНУ</t>
  </si>
  <si>
    <t xml:space="preserve">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</si>
  <si>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Октобар 2019.
Април 2020.</t>
  </si>
  <si>
    <t>Септембар 2021.</t>
  </si>
  <si>
    <t>Поступак јавне набавке се спроводи ради закључења оквирног споразума. 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</si>
  <si>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Март 2022.</t>
  </si>
  <si>
    <t>за 2022.год.</t>
  </si>
  <si>
    <t>ПРОЦЕЊЕНА ВРЕДНОСТ ЗА ЛЕКОВЕ ВАН ЛИСТЕ ЛЕКОВА ЗА 2019. ГОДИНУ</t>
  </si>
  <si>
    <t>ПРОЦЕЊЕНА ВРЕДНОСТ ЗА ЛЕКОВЕ ВАН ЛИСТЕ ЛЕКОВА ЗА 2020. ГОДИНУ</t>
  </si>
  <si>
    <t>ПРОЦЕЊЕНА ВРЕДНОСТ ЗА САНИТЕТСКИ И МЕДИЦИНСКИ ПОТРОШНИ МАТЕРИЈАЛ ЗА 2019. ГОДИНУ</t>
  </si>
  <si>
    <t>ПРОЦЕЊЕНА ВРЕДНОСТ ЗА САНИТЕТСКИ И МЕДИЦИНСКИ ПОТРОШНИ МАТЕРИЈАЛ ЗА 2020. ГОДИНУ</t>
  </si>
  <si>
    <t>УКУПНА ПРОЦЕЊЕНА ВРЕДНОСТ ЗА ЕНЕРГЕНТЕ ЗА 2019. ГОДИНУ</t>
  </si>
  <si>
    <t>УКУПНА ПРОЦЕЊЕНА ВРЕДНОСТ ЗА ЕНЕРГЕНТЕ ЗА 2020. ГОДИНУ</t>
  </si>
  <si>
    <t>ПРОЦЕЊЕНА ВРЕДНОСТ ПЛАНА ЦЈН ЗА 2021. ГОДИНУ</t>
  </si>
  <si>
    <t>ПРОЦЕЊЕНА ВРЕДНОСТ ПЛАНА ЦЈН ЗА 2019. ГОДИНУ</t>
  </si>
  <si>
    <t>ПРОЦЕЊЕНА ВРЕДНОСТ ПЛАНА ЦЈН ЗА 2020. ГОДИНУ</t>
  </si>
  <si>
    <t>ПРОЦЕЊЕНА ВРЕДНОСТ ПЛАНА ЦЈН ЗА 2022. ГОДИНУ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</si>
  <si>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</si>
  <si>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2021. и 2022. години реализоваће се у складу са обезбеђеним финансијским средствима у финансијским плановима за 2020., 2021. и 2022. годину.</t>
  </si>
  <si>
    <t>Јануар 2022.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</si>
  <si>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Поступак се спроводи за здравствене установе из Плана мреже и за потребе РФЗО. Због висине процењене вредности неопходно је именовање грађанског надзорника.</t>
  </si>
  <si>
    <t>ПРОЦЕЊЕНА ВРЕДНОСТ ЗА УГРАДНИ МАТЕРИЈАЛ СА ПРАТЕЋИМ СПЕЦ. ПОТР. МАТЕР. КОЈИ ЈЕ НЕОПХОДАН ЗА ЊЕГОВУ ИМПЛАНТАЦИЈУ ЗА 2020. ГОДИНУ</t>
  </si>
  <si>
    <t>ПРОЦЕЊЕНА ВРЕДНОСТ ЗА УГРАДНИ МАТЕРИЈАЛ СА ПРАТЕЋИМ СПЕЦ. ПОТР. МАТЕР. КОЈИ ЈЕ НЕОПХОДАН ЗА ЊЕГОВУ ИМПЛАНТАЦИЈУ ЗА 2021. ГОДИНУ</t>
  </si>
  <si>
    <t>ПРОЦЕЊЕНА ВРЕДНОСТ ЗА УГРАДНИ МАТЕРИЈАЛ СА ПРАТЕЋИМ СПЕЦ. ПОТР. МАТЕР. КОЈИ ЈЕ НЕОПХОДАН ЗА ЊЕГОВУ ИМПЛАНТАЦИЈУ ЗА 2022. ГОДИНУ</t>
  </si>
  <si>
    <t>Август 2021.</t>
  </si>
  <si>
    <t>УКУПНА ПРОЦЕЊЕНА ВРЕДНОСТ ЗА ЕНЕРГЕНТЕ ЗА 2021. ГОДИНУ</t>
  </si>
  <si>
    <t xml:space="preserve">Лекови са Листе Б Листе лекова за период од 6 (шест) месеци </t>
  </si>
  <si>
    <t>33600000 - фармацеутски производи</t>
  </si>
  <si>
    <t>1.13</t>
  </si>
  <si>
    <t>Поступак јавне набавке се спроводи ради закључења оквирног споразума. Због висине процењене вредности неопходно је именовање грађанског надзорника.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</si>
  <si>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</t>
  </si>
  <si>
    <t>ПРОЦЕЊЕНА ВРЕДНОСТ ЗА УГРАДНИ МАТЕРИЈАЛ СА ПРАТЕЋИМ СПЕЦ. ПОТР. МАТЕР. КОЈИ ЈЕ НЕОПХОДАН ЗА ЊЕГОВУ ИМПЛАНТАЦИЈУ ЗА 2019. ГОДИНУ</t>
  </si>
  <si>
    <t>Поступак јавне набавке се спроводи ради закључења оквирног споразума.   
Јавна набавка се спроводи за период од 9 месеци.</t>
  </si>
  <si>
    <t>4.3</t>
  </si>
  <si>
    <t>Тестови за имуносеролошко тестирање маркера трансфузијом преносивих инфекција код давалаца крви</t>
  </si>
  <si>
    <t>33140000 –
медицински потрошни материјал</t>
  </si>
  <si>
    <t>5.2</t>
  </si>
  <si>
    <t>Гас</t>
  </si>
  <si>
    <t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</t>
  </si>
  <si>
    <t>09123000 - Природни гас</t>
  </si>
  <si>
    <t>1.14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</si>
  <si>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</t>
  </si>
  <si>
    <t>Лекови са Листе А и Листе А1 Листе лекова - поновљени поступак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</si>
  <si>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Поступак се спроводи за здравствене установе из Плана мреже. Због висине процењене вредности неопходно је именовање грађанског надзорника.</t>
  </si>
  <si>
    <t>3.7</t>
  </si>
  <si>
    <t>Имплантати за кукове и колена</t>
  </si>
  <si>
    <t>33183100 – Ортопедски импланти и 33183200 – Ортопедске протезе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</si>
  <si>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финансијским планом за 2020. Због висине процењене вредности неопходно је именовање грађанског надзорника.</t>
  </si>
  <si>
    <t>4.4</t>
  </si>
  <si>
    <t>Реагенси, изузев за трансфузију</t>
  </si>
  <si>
    <t>33696000- Реагенси и контрасти</t>
  </si>
  <si>
    <t>3.8</t>
  </si>
  <si>
    <t>Кохлеарни имлантати</t>
  </si>
  <si>
    <t>Поступак јавне набавке се спроводи ради закључења оквирног споразума. Обавезе које су планиране у 2020. и 2021. години реализоваће се у складу са обезбеђеним финансијским средствима у финансијским планом за 2020. и 2021. годину.</t>
  </si>
  <si>
    <t>Тестови за имуносеролошко тестирање маркера трансфузијом преносивих инфекција код давалаца крви за 12 месеци</t>
  </si>
  <si>
    <t>Поступак јавне набавке се спроводи ради закључења оквирног споразума. Обавезе које су планиране у 2020.  години реализоваће се у складу са обезбеђеним финансијским средствима у финансијским планом за 2020. годину.</t>
  </si>
  <si>
    <t>4.5</t>
  </si>
  <si>
    <t>4.6</t>
  </si>
  <si>
    <t>Тестови за спровођење организованог скрининга колоректалног карцинома</t>
  </si>
  <si>
    <t>ПРОЦЕЊЕНА ВРЕДНОСТ ЗА САНИТЕТСКИ И МЕДИЦИНСКИ ПОТРОШНИ МАТЕРИЈАЛ ЗА 2021. ГОДИНУ</t>
  </si>
  <si>
    <t>6.</t>
  </si>
  <si>
    <t>Материјал за дијализу</t>
  </si>
  <si>
    <t xml:space="preserve">3000000 – Mедицинска опрема, фармацеутски производи и производи за личну негу.
</t>
  </si>
  <si>
    <t xml:space="preserve">471212 - Услуге дијализе (Материјал за дијализу)         </t>
  </si>
  <si>
    <t>6.1</t>
  </si>
  <si>
    <t>33185200 - Кохлеарни импланти</t>
  </si>
  <si>
    <t>УКУПНА ПРОЦЕЊЕНА ВРЕДНОСТ ЗА МАТЕРИЈАЛ ЗА ДИЈАЛИЗУ</t>
  </si>
  <si>
    <t>Поступак јавне набавке се спроводи ради закључења оквирног споразума.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</si>
  <si>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ПРОЦЕЊЕНА ВРЕДНОСТ ЗА МАТЕРИЈАЛ ЗА ДИЈАЛИЗУ ЗА 2019. ГОДИНУ</t>
  </si>
  <si>
    <t>ПРОЦЕЊЕНА ВРЕДНОСТ ЗА МАТЕРИЈАЛ ЗА ДИЈАЛИЗУ ЗА 2020. ГОДИНУ</t>
  </si>
  <si>
    <t xml:space="preserve"> ПРОЦЕЊЕНА ВРЕДНОСТ ЗА МАТЕРИЈАЛ ЗА ДИЈАЛИЗУ ЗА 2021. ГОДИНУ</t>
  </si>
  <si>
    <t>Поступак јавне набавке се спроводи ради закључења оквирног споразума. Обавезе које су планиране у 2020. и 2021. години реализоваће се у складу са обезбеђеним финансијским средствима у финансијским плановима за 2020. и 2021. годину.</t>
  </si>
  <si>
    <t>Новембар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</si>
  <si>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 </t>
  </si>
  <si>
    <t>1.15</t>
  </si>
  <si>
    <t>Фебруар 2020.</t>
  </si>
  <si>
    <t>Фебруар 2021.</t>
  </si>
  <si>
    <t>3.9</t>
  </si>
  <si>
    <t>Имплантати за преломе бутне кости и потколенице</t>
  </si>
  <si>
    <t>3.10</t>
  </si>
  <si>
    <t>Материјал за интервентну неурорадиологију</t>
  </si>
  <si>
    <t>Поступак јавне набавке се спроводи ради закључења оквирног споразума. Обавезе које су планиране у 2020. и 2021. години реализоваће се у складу са обезбеђеним финансијским средствима у финансијским планом за 2020. и 2021.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</si>
  <si>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Обавезе које су планиране у 2020. и 2021. години реализоваће се у складу са обезбеђеним финансијским средствима у финансијским плановима здравствених установа за 2020. и 2021. годину</t>
  </si>
  <si>
    <t>Лекови за лечење лица која нису осигурана код РФЗО</t>
  </si>
  <si>
    <t>33140000 – 3 медицински потрошни материјал, ЛА 25-5 за неурохируршке намене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</si>
</sst>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 wrapText="1"/>
    </xf>
    <xf numFmtId="0" fontId="5" fillId="33" borderId="0" xfId="0" applyFont="1" applyFill="1" applyAlignment="1" applyProtection="1">
      <alignment horizontal="center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Border="1" applyAlignment="1">
      <alignment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8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9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tabSelected="1" view="pageLayout" workbookViewId="0" topLeftCell="A52">
      <selection activeCell="I52" sqref="I52"/>
    </sheetView>
  </sheetViews>
  <sheetFormatPr defaultColWidth="9.140625" defaultRowHeight="15"/>
  <cols>
    <col min="1" max="1" width="6.28125" style="46" customWidth="1"/>
    <col min="2" max="2" width="26.7109375" style="46" customWidth="1"/>
    <col min="3" max="3" width="14.00390625" style="46" customWidth="1"/>
    <col min="4" max="4" width="33.57421875" style="46" customWidth="1"/>
    <col min="5" max="6" width="17.140625" style="46" customWidth="1"/>
    <col min="7" max="7" width="10.7109375" style="46" customWidth="1"/>
    <col min="8" max="10" width="16.57421875" style="46" customWidth="1"/>
    <col min="11" max="11" width="46.28125" style="46" customWidth="1"/>
    <col min="12" max="16384" width="9.140625" style="46" customWidth="1"/>
  </cols>
  <sheetData>
    <row r="1" spans="1:11" s="3" customFormat="1" ht="30" customHeight="1">
      <c r="A1" s="51" t="s">
        <v>94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3" customFormat="1" ht="95.25" customHeight="1">
      <c r="A2" s="1" t="s">
        <v>0</v>
      </c>
      <c r="B2" s="29" t="s">
        <v>22</v>
      </c>
      <c r="C2" s="29" t="s">
        <v>48</v>
      </c>
      <c r="D2" s="29" t="s">
        <v>84</v>
      </c>
      <c r="E2" s="54" t="s">
        <v>116</v>
      </c>
      <c r="F2" s="55"/>
      <c r="G2" s="29" t="s">
        <v>1</v>
      </c>
      <c r="H2" s="29" t="s">
        <v>20</v>
      </c>
      <c r="I2" s="29" t="s">
        <v>30</v>
      </c>
      <c r="J2" s="29" t="s">
        <v>29</v>
      </c>
      <c r="K2" s="29" t="s">
        <v>21</v>
      </c>
    </row>
    <row r="3" spans="1:11" s="3" customFormat="1" ht="15.75" customHeight="1">
      <c r="A3" s="54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5"/>
    </row>
    <row r="4" spans="1:11" s="3" customFormat="1" ht="32.25" customHeight="1">
      <c r="A4" s="2" t="s">
        <v>3</v>
      </c>
      <c r="B4" s="57" t="s">
        <v>38</v>
      </c>
      <c r="C4" s="58"/>
      <c r="D4" s="58"/>
      <c r="E4" s="58"/>
      <c r="F4" s="58"/>
      <c r="G4" s="58"/>
      <c r="H4" s="58"/>
      <c r="I4" s="58"/>
      <c r="J4" s="58"/>
      <c r="K4" s="59"/>
    </row>
    <row r="5" spans="1:11" s="3" customFormat="1" ht="32.25" customHeight="1">
      <c r="A5" s="60" t="s">
        <v>8</v>
      </c>
      <c r="B5" s="63" t="s">
        <v>38</v>
      </c>
      <c r="C5" s="63" t="s">
        <v>51</v>
      </c>
      <c r="D5" s="63" t="s">
        <v>50</v>
      </c>
      <c r="E5" s="20">
        <v>401761470</v>
      </c>
      <c r="F5" s="6"/>
      <c r="G5" s="63" t="s">
        <v>4</v>
      </c>
      <c r="H5" s="63" t="s">
        <v>96</v>
      </c>
      <c r="I5" s="63" t="s">
        <v>72</v>
      </c>
      <c r="J5" s="63" t="s">
        <v>125</v>
      </c>
      <c r="K5" s="63" t="s">
        <v>92</v>
      </c>
    </row>
    <row r="6" spans="1:11" s="3" customFormat="1" ht="36" customHeight="1">
      <c r="A6" s="61"/>
      <c r="B6" s="64"/>
      <c r="C6" s="64"/>
      <c r="D6" s="64"/>
      <c r="E6" s="20">
        <v>296506967.57</v>
      </c>
      <c r="F6" s="6" t="s">
        <v>117</v>
      </c>
      <c r="G6" s="64"/>
      <c r="H6" s="64"/>
      <c r="I6" s="64"/>
      <c r="J6" s="64"/>
      <c r="K6" s="64"/>
    </row>
    <row r="7" spans="1:11" s="3" customFormat="1" ht="35.25" customHeight="1">
      <c r="A7" s="62"/>
      <c r="B7" s="65"/>
      <c r="C7" s="65"/>
      <c r="D7" s="65"/>
      <c r="E7" s="20">
        <v>105254502.43</v>
      </c>
      <c r="F7" s="6" t="s">
        <v>118</v>
      </c>
      <c r="G7" s="65"/>
      <c r="H7" s="65"/>
      <c r="I7" s="65"/>
      <c r="J7" s="65"/>
      <c r="K7" s="65"/>
    </row>
    <row r="8" spans="1:11" s="3" customFormat="1" ht="41.25" customHeight="1">
      <c r="A8" s="36" t="s">
        <v>9</v>
      </c>
      <c r="B8" s="66" t="s">
        <v>149</v>
      </c>
      <c r="C8" s="63" t="s">
        <v>150</v>
      </c>
      <c r="D8" s="63" t="s">
        <v>153</v>
      </c>
      <c r="E8" s="20">
        <v>1066838000</v>
      </c>
      <c r="F8" s="6"/>
      <c r="G8" s="41" t="s">
        <v>4</v>
      </c>
      <c r="H8" s="37" t="s">
        <v>82</v>
      </c>
      <c r="I8" s="37" t="s">
        <v>72</v>
      </c>
      <c r="J8" s="37" t="s">
        <v>95</v>
      </c>
      <c r="K8" s="63" t="s">
        <v>152</v>
      </c>
    </row>
    <row r="9" spans="1:11" s="3" customFormat="1" ht="33.75" customHeight="1">
      <c r="A9" s="36"/>
      <c r="B9" s="67"/>
      <c r="C9" s="65"/>
      <c r="D9" s="65"/>
      <c r="E9" s="20">
        <v>1066838000</v>
      </c>
      <c r="F9" s="6" t="s">
        <v>117</v>
      </c>
      <c r="G9" s="41"/>
      <c r="H9" s="37"/>
      <c r="I9" s="37"/>
      <c r="J9" s="37"/>
      <c r="K9" s="65"/>
    </row>
    <row r="10" spans="1:11" s="3" customFormat="1" ht="36.75" customHeight="1">
      <c r="A10" s="60" t="s">
        <v>10</v>
      </c>
      <c r="B10" s="63" t="s">
        <v>24</v>
      </c>
      <c r="C10" s="63" t="s">
        <v>49</v>
      </c>
      <c r="D10" s="63" t="s">
        <v>50</v>
      </c>
      <c r="E10" s="20">
        <v>11989950000</v>
      </c>
      <c r="F10" s="4"/>
      <c r="G10" s="63" t="s">
        <v>4</v>
      </c>
      <c r="H10" s="63" t="s">
        <v>98</v>
      </c>
      <c r="I10" s="63" t="s">
        <v>67</v>
      </c>
      <c r="J10" s="63" t="s">
        <v>89</v>
      </c>
      <c r="K10" s="63" t="s">
        <v>86</v>
      </c>
    </row>
    <row r="11" spans="1:11" s="3" customFormat="1" ht="33" customHeight="1">
      <c r="A11" s="61"/>
      <c r="B11" s="64"/>
      <c r="C11" s="64"/>
      <c r="D11" s="64"/>
      <c r="E11" s="20">
        <v>0</v>
      </c>
      <c r="F11" s="4" t="s">
        <v>117</v>
      </c>
      <c r="G11" s="64"/>
      <c r="H11" s="64"/>
      <c r="I11" s="64"/>
      <c r="J11" s="64"/>
      <c r="K11" s="64"/>
    </row>
    <row r="12" spans="1:11" s="3" customFormat="1" ht="38.25" customHeight="1">
      <c r="A12" s="62"/>
      <c r="B12" s="65"/>
      <c r="C12" s="65"/>
      <c r="D12" s="65"/>
      <c r="E12" s="20">
        <v>11989950000</v>
      </c>
      <c r="F12" s="4" t="s">
        <v>118</v>
      </c>
      <c r="G12" s="65"/>
      <c r="H12" s="65"/>
      <c r="I12" s="65"/>
      <c r="J12" s="65"/>
      <c r="K12" s="65"/>
    </row>
    <row r="13" spans="1:11" s="3" customFormat="1" ht="33.75" customHeight="1">
      <c r="A13" s="60" t="s">
        <v>11</v>
      </c>
      <c r="B13" s="63" t="s">
        <v>25</v>
      </c>
      <c r="C13" s="63" t="s">
        <v>51</v>
      </c>
      <c r="D13" s="63" t="s">
        <v>153</v>
      </c>
      <c r="E13" s="20">
        <v>7707390000</v>
      </c>
      <c r="F13" s="4"/>
      <c r="G13" s="63" t="s">
        <v>4</v>
      </c>
      <c r="H13" s="63" t="s">
        <v>60</v>
      </c>
      <c r="I13" s="63" t="s">
        <v>95</v>
      </c>
      <c r="J13" s="63" t="s">
        <v>97</v>
      </c>
      <c r="K13" s="63" t="s">
        <v>86</v>
      </c>
    </row>
    <row r="14" spans="1:11" s="3" customFormat="1" ht="34.5" customHeight="1">
      <c r="A14" s="61"/>
      <c r="B14" s="64"/>
      <c r="C14" s="64"/>
      <c r="D14" s="64"/>
      <c r="E14" s="20">
        <v>1284565000</v>
      </c>
      <c r="F14" s="4" t="s">
        <v>117</v>
      </c>
      <c r="G14" s="64"/>
      <c r="H14" s="64"/>
      <c r="I14" s="64"/>
      <c r="J14" s="64"/>
      <c r="K14" s="64"/>
    </row>
    <row r="15" spans="1:11" s="3" customFormat="1" ht="30.75" customHeight="1">
      <c r="A15" s="62"/>
      <c r="B15" s="65"/>
      <c r="C15" s="65"/>
      <c r="D15" s="65"/>
      <c r="E15" s="20">
        <v>6422825000</v>
      </c>
      <c r="F15" s="4" t="s">
        <v>118</v>
      </c>
      <c r="G15" s="65"/>
      <c r="H15" s="65"/>
      <c r="I15" s="65"/>
      <c r="J15" s="65"/>
      <c r="K15" s="65"/>
    </row>
    <row r="16" spans="1:11" s="3" customFormat="1" ht="35.25" customHeight="1">
      <c r="A16" s="60" t="s">
        <v>12</v>
      </c>
      <c r="B16" s="63" t="s">
        <v>83</v>
      </c>
      <c r="C16" s="63" t="s">
        <v>51</v>
      </c>
      <c r="D16" s="63" t="s">
        <v>75</v>
      </c>
      <c r="E16" s="20">
        <v>1249780000</v>
      </c>
      <c r="F16" s="4"/>
      <c r="G16" s="63" t="s">
        <v>4</v>
      </c>
      <c r="H16" s="63" t="s">
        <v>72</v>
      </c>
      <c r="I16" s="63" t="s">
        <v>95</v>
      </c>
      <c r="J16" s="63" t="s">
        <v>97</v>
      </c>
      <c r="K16" s="63" t="s">
        <v>88</v>
      </c>
    </row>
    <row r="17" spans="1:11" s="3" customFormat="1" ht="34.5" customHeight="1">
      <c r="A17" s="61"/>
      <c r="B17" s="64"/>
      <c r="C17" s="64"/>
      <c r="D17" s="64"/>
      <c r="E17" s="20">
        <v>208296666.67</v>
      </c>
      <c r="F17" s="4" t="s">
        <v>117</v>
      </c>
      <c r="G17" s="64"/>
      <c r="H17" s="64"/>
      <c r="I17" s="64"/>
      <c r="J17" s="64"/>
      <c r="K17" s="64"/>
    </row>
    <row r="18" spans="1:11" s="3" customFormat="1" ht="30.75" customHeight="1">
      <c r="A18" s="62"/>
      <c r="B18" s="65"/>
      <c r="C18" s="65"/>
      <c r="D18" s="65"/>
      <c r="E18" s="20">
        <v>1041483333.33</v>
      </c>
      <c r="F18" s="4" t="s">
        <v>118</v>
      </c>
      <c r="G18" s="65"/>
      <c r="H18" s="65"/>
      <c r="I18" s="65"/>
      <c r="J18" s="65"/>
      <c r="K18" s="65"/>
    </row>
    <row r="19" spans="1:11" s="3" customFormat="1" ht="33" customHeight="1">
      <c r="A19" s="60" t="s">
        <v>13</v>
      </c>
      <c r="B19" s="63" t="s">
        <v>23</v>
      </c>
      <c r="C19" s="63" t="s">
        <v>51</v>
      </c>
      <c r="D19" s="63" t="s">
        <v>52</v>
      </c>
      <c r="E19" s="20">
        <v>1381990000</v>
      </c>
      <c r="F19" s="4"/>
      <c r="G19" s="63" t="s">
        <v>4</v>
      </c>
      <c r="H19" s="63" t="s">
        <v>61</v>
      </c>
      <c r="I19" s="63" t="s">
        <v>67</v>
      </c>
      <c r="J19" s="63" t="s">
        <v>89</v>
      </c>
      <c r="K19" s="63" t="s">
        <v>88</v>
      </c>
    </row>
    <row r="20" spans="1:11" s="3" customFormat="1" ht="32.25" customHeight="1">
      <c r="A20" s="61"/>
      <c r="B20" s="64"/>
      <c r="C20" s="64"/>
      <c r="D20" s="64"/>
      <c r="E20" s="20">
        <v>0</v>
      </c>
      <c r="F20" s="4" t="s">
        <v>117</v>
      </c>
      <c r="G20" s="64"/>
      <c r="H20" s="64"/>
      <c r="I20" s="64"/>
      <c r="J20" s="64"/>
      <c r="K20" s="64"/>
    </row>
    <row r="21" spans="1:11" s="3" customFormat="1" ht="31.5" customHeight="1">
      <c r="A21" s="62"/>
      <c r="B21" s="65"/>
      <c r="C21" s="65"/>
      <c r="D21" s="65"/>
      <c r="E21" s="20">
        <v>1381990000</v>
      </c>
      <c r="F21" s="4" t="s">
        <v>118</v>
      </c>
      <c r="G21" s="65"/>
      <c r="H21" s="65"/>
      <c r="I21" s="65"/>
      <c r="J21" s="65"/>
      <c r="K21" s="65"/>
    </row>
    <row r="22" spans="1:11" s="3" customFormat="1" ht="33.75" customHeight="1">
      <c r="A22" s="60" t="s">
        <v>14</v>
      </c>
      <c r="B22" s="63" t="s">
        <v>26</v>
      </c>
      <c r="C22" s="63" t="s">
        <v>51</v>
      </c>
      <c r="D22" s="63" t="s">
        <v>52</v>
      </c>
      <c r="E22" s="21">
        <v>7800820000</v>
      </c>
      <c r="F22" s="7"/>
      <c r="G22" s="63" t="s">
        <v>4</v>
      </c>
      <c r="H22" s="63" t="s">
        <v>60</v>
      </c>
      <c r="I22" s="63" t="s">
        <v>61</v>
      </c>
      <c r="J22" s="63" t="s">
        <v>69</v>
      </c>
      <c r="K22" s="63" t="s">
        <v>86</v>
      </c>
    </row>
    <row r="23" spans="1:11" s="3" customFormat="1" ht="35.25" customHeight="1">
      <c r="A23" s="61"/>
      <c r="B23" s="64"/>
      <c r="C23" s="64"/>
      <c r="D23" s="64"/>
      <c r="E23" s="21">
        <v>1950205000</v>
      </c>
      <c r="F23" s="4" t="s">
        <v>117</v>
      </c>
      <c r="G23" s="64"/>
      <c r="H23" s="64"/>
      <c r="I23" s="64"/>
      <c r="J23" s="64"/>
      <c r="K23" s="64"/>
    </row>
    <row r="24" spans="1:11" s="3" customFormat="1" ht="37.5" customHeight="1">
      <c r="A24" s="62"/>
      <c r="B24" s="65"/>
      <c r="C24" s="65"/>
      <c r="D24" s="65"/>
      <c r="E24" s="21">
        <v>5850615000</v>
      </c>
      <c r="F24" s="4" t="s">
        <v>118</v>
      </c>
      <c r="G24" s="65"/>
      <c r="H24" s="65"/>
      <c r="I24" s="65"/>
      <c r="J24" s="65"/>
      <c r="K24" s="65"/>
    </row>
    <row r="25" spans="1:11" s="3" customFormat="1" ht="21.75" customHeight="1">
      <c r="A25" s="60" t="s">
        <v>68</v>
      </c>
      <c r="B25" s="63" t="s">
        <v>27</v>
      </c>
      <c r="C25" s="63" t="s">
        <v>51</v>
      </c>
      <c r="D25" s="63" t="s">
        <v>52</v>
      </c>
      <c r="E25" s="20">
        <v>900000000</v>
      </c>
      <c r="F25" s="4"/>
      <c r="G25" s="63" t="s">
        <v>4</v>
      </c>
      <c r="H25" s="63" t="s">
        <v>67</v>
      </c>
      <c r="I25" s="63" t="s">
        <v>198</v>
      </c>
      <c r="J25" s="63" t="s">
        <v>199</v>
      </c>
      <c r="K25" s="63" t="s">
        <v>127</v>
      </c>
    </row>
    <row r="26" spans="1:11" s="3" customFormat="1" ht="21.75" customHeight="1">
      <c r="A26" s="61"/>
      <c r="B26" s="64"/>
      <c r="C26" s="64"/>
      <c r="D26" s="64"/>
      <c r="E26" s="20">
        <v>0</v>
      </c>
      <c r="F26" s="4" t="s">
        <v>117</v>
      </c>
      <c r="G26" s="64"/>
      <c r="H26" s="64"/>
      <c r="I26" s="64"/>
      <c r="J26" s="64"/>
      <c r="K26" s="64"/>
    </row>
    <row r="27" spans="1:11" s="3" customFormat="1" ht="27" customHeight="1">
      <c r="A27" s="61"/>
      <c r="B27" s="64"/>
      <c r="C27" s="64"/>
      <c r="D27" s="64"/>
      <c r="E27" s="20">
        <f>+E25/12*9</f>
        <v>675000000</v>
      </c>
      <c r="F27" s="4" t="s">
        <v>118</v>
      </c>
      <c r="G27" s="64"/>
      <c r="H27" s="64"/>
      <c r="I27" s="64"/>
      <c r="J27" s="64"/>
      <c r="K27" s="64"/>
    </row>
    <row r="28" spans="1:11" s="3" customFormat="1" ht="27" customHeight="1">
      <c r="A28" s="62"/>
      <c r="B28" s="65"/>
      <c r="C28" s="65"/>
      <c r="D28" s="65"/>
      <c r="E28" s="20">
        <f>+E25-E27</f>
        <v>225000000</v>
      </c>
      <c r="F28" s="4" t="s">
        <v>119</v>
      </c>
      <c r="G28" s="65"/>
      <c r="H28" s="65"/>
      <c r="I28" s="65"/>
      <c r="J28" s="65"/>
      <c r="K28" s="65"/>
    </row>
    <row r="29" spans="1:11" s="3" customFormat="1" ht="27" customHeight="1">
      <c r="A29" s="60" t="s">
        <v>15</v>
      </c>
      <c r="B29" s="63" t="s">
        <v>76</v>
      </c>
      <c r="C29" s="63" t="s">
        <v>56</v>
      </c>
      <c r="D29" s="63" t="s">
        <v>57</v>
      </c>
      <c r="E29" s="20">
        <v>248913720</v>
      </c>
      <c r="F29" s="4"/>
      <c r="G29" s="63" t="s">
        <v>4</v>
      </c>
      <c r="H29" s="63" t="s">
        <v>63</v>
      </c>
      <c r="I29" s="63" t="s">
        <v>54</v>
      </c>
      <c r="J29" s="63" t="s">
        <v>87</v>
      </c>
      <c r="K29" s="63"/>
    </row>
    <row r="30" spans="1:11" s="3" customFormat="1" ht="27.75" customHeight="1">
      <c r="A30" s="62"/>
      <c r="B30" s="65"/>
      <c r="C30" s="65"/>
      <c r="D30" s="65"/>
      <c r="E30" s="20">
        <v>248913720</v>
      </c>
      <c r="F30" s="4" t="s">
        <v>117</v>
      </c>
      <c r="G30" s="65"/>
      <c r="H30" s="65"/>
      <c r="I30" s="65"/>
      <c r="J30" s="65"/>
      <c r="K30" s="65"/>
    </row>
    <row r="31" spans="1:11" s="3" customFormat="1" ht="27" customHeight="1">
      <c r="A31" s="60" t="s">
        <v>70</v>
      </c>
      <c r="B31" s="63" t="s">
        <v>28</v>
      </c>
      <c r="C31" s="63" t="s">
        <v>55</v>
      </c>
      <c r="D31" s="63" t="s">
        <v>57</v>
      </c>
      <c r="E31" s="20">
        <v>3080000000</v>
      </c>
      <c r="F31" s="4"/>
      <c r="G31" s="63" t="s">
        <v>4</v>
      </c>
      <c r="H31" s="63" t="s">
        <v>72</v>
      </c>
      <c r="I31" s="63" t="s">
        <v>60</v>
      </c>
      <c r="J31" s="63" t="s">
        <v>115</v>
      </c>
      <c r="K31" s="63" t="s">
        <v>140</v>
      </c>
    </row>
    <row r="32" spans="1:11" s="3" customFormat="1" ht="24" customHeight="1">
      <c r="A32" s="61"/>
      <c r="B32" s="64"/>
      <c r="C32" s="64"/>
      <c r="D32" s="64"/>
      <c r="E32" s="20">
        <v>770000000</v>
      </c>
      <c r="F32" s="4" t="s">
        <v>117</v>
      </c>
      <c r="G32" s="64"/>
      <c r="H32" s="64"/>
      <c r="I32" s="64"/>
      <c r="J32" s="64"/>
      <c r="K32" s="64"/>
    </row>
    <row r="33" spans="1:11" s="3" customFormat="1" ht="26.25" customHeight="1">
      <c r="A33" s="61"/>
      <c r="B33" s="64"/>
      <c r="C33" s="64"/>
      <c r="D33" s="64"/>
      <c r="E33" s="20">
        <v>1540000000</v>
      </c>
      <c r="F33" s="4" t="s">
        <v>118</v>
      </c>
      <c r="G33" s="64"/>
      <c r="H33" s="64"/>
      <c r="I33" s="64"/>
      <c r="J33" s="64"/>
      <c r="K33" s="64"/>
    </row>
    <row r="34" spans="1:11" s="3" customFormat="1" ht="27" customHeight="1">
      <c r="A34" s="62"/>
      <c r="B34" s="65"/>
      <c r="C34" s="65"/>
      <c r="D34" s="65"/>
      <c r="E34" s="20">
        <v>770000000</v>
      </c>
      <c r="F34" s="4" t="s">
        <v>119</v>
      </c>
      <c r="G34" s="65"/>
      <c r="H34" s="65"/>
      <c r="I34" s="65"/>
      <c r="J34" s="65"/>
      <c r="K34" s="65"/>
    </row>
    <row r="35" spans="1:11" s="3" customFormat="1" ht="27" customHeight="1">
      <c r="A35" s="60" t="s">
        <v>110</v>
      </c>
      <c r="B35" s="63" t="s">
        <v>113</v>
      </c>
      <c r="C35" s="63" t="s">
        <v>55</v>
      </c>
      <c r="D35" s="63" t="s">
        <v>57</v>
      </c>
      <c r="E35" s="22">
        <v>3686378</v>
      </c>
      <c r="F35" s="5"/>
      <c r="G35" s="63" t="s">
        <v>4</v>
      </c>
      <c r="H35" s="63" t="s">
        <v>112</v>
      </c>
      <c r="I35" s="63" t="s">
        <v>72</v>
      </c>
      <c r="J35" s="63" t="s">
        <v>71</v>
      </c>
      <c r="K35" s="63" t="s">
        <v>155</v>
      </c>
    </row>
    <row r="36" spans="1:11" s="3" customFormat="1" ht="33" customHeight="1">
      <c r="A36" s="62"/>
      <c r="B36" s="65"/>
      <c r="C36" s="65"/>
      <c r="D36" s="65"/>
      <c r="E36" s="22">
        <v>3686378</v>
      </c>
      <c r="F36" s="5" t="s">
        <v>117</v>
      </c>
      <c r="G36" s="65"/>
      <c r="H36" s="65"/>
      <c r="I36" s="65"/>
      <c r="J36" s="65"/>
      <c r="K36" s="65"/>
    </row>
    <row r="37" spans="1:11" s="3" customFormat="1" ht="29.25" customHeight="1">
      <c r="A37" s="60" t="s">
        <v>111</v>
      </c>
      <c r="B37" s="63" t="s">
        <v>99</v>
      </c>
      <c r="C37" s="63" t="s">
        <v>51</v>
      </c>
      <c r="D37" s="63" t="s">
        <v>103</v>
      </c>
      <c r="E37" s="20">
        <v>30000000</v>
      </c>
      <c r="F37" s="8"/>
      <c r="G37" s="63" t="s">
        <v>4</v>
      </c>
      <c r="H37" s="63" t="s">
        <v>61</v>
      </c>
      <c r="I37" s="63" t="s">
        <v>66</v>
      </c>
      <c r="J37" s="63" t="s">
        <v>101</v>
      </c>
      <c r="K37" s="63" t="s">
        <v>104</v>
      </c>
    </row>
    <row r="38" spans="1:11" s="3" customFormat="1" ht="25.5" customHeight="1">
      <c r="A38" s="61"/>
      <c r="B38" s="64"/>
      <c r="C38" s="64"/>
      <c r="D38" s="64"/>
      <c r="E38" s="20">
        <v>1250000</v>
      </c>
      <c r="F38" s="4" t="s">
        <v>117</v>
      </c>
      <c r="G38" s="64"/>
      <c r="H38" s="64"/>
      <c r="I38" s="64"/>
      <c r="J38" s="64"/>
      <c r="K38" s="64"/>
    </row>
    <row r="39" spans="1:11" s="3" customFormat="1" ht="25.5" customHeight="1">
      <c r="A39" s="61"/>
      <c r="B39" s="64"/>
      <c r="C39" s="64"/>
      <c r="D39" s="64"/>
      <c r="E39" s="20">
        <v>15000000</v>
      </c>
      <c r="F39" s="4" t="s">
        <v>118</v>
      </c>
      <c r="G39" s="64"/>
      <c r="H39" s="64"/>
      <c r="I39" s="64"/>
      <c r="J39" s="64"/>
      <c r="K39" s="64"/>
    </row>
    <row r="40" spans="1:11" s="3" customFormat="1" ht="24" customHeight="1">
      <c r="A40" s="62"/>
      <c r="B40" s="65"/>
      <c r="C40" s="65"/>
      <c r="D40" s="65"/>
      <c r="E40" s="20">
        <v>13750000</v>
      </c>
      <c r="F40" s="4" t="s">
        <v>119</v>
      </c>
      <c r="G40" s="65"/>
      <c r="H40" s="65"/>
      <c r="I40" s="65"/>
      <c r="J40" s="65"/>
      <c r="K40" s="65"/>
    </row>
    <row r="41" spans="1:11" s="3" customFormat="1" ht="24" customHeight="1">
      <c r="A41" s="60" t="s">
        <v>151</v>
      </c>
      <c r="B41" s="63" t="s">
        <v>100</v>
      </c>
      <c r="C41" s="68" t="s">
        <v>51</v>
      </c>
      <c r="D41" s="68" t="s">
        <v>102</v>
      </c>
      <c r="E41" s="20">
        <v>6000000</v>
      </c>
      <c r="F41" s="4"/>
      <c r="G41" s="63" t="s">
        <v>4</v>
      </c>
      <c r="H41" s="63" t="s">
        <v>96</v>
      </c>
      <c r="I41" s="63" t="s">
        <v>72</v>
      </c>
      <c r="J41" s="63" t="s">
        <v>120</v>
      </c>
      <c r="K41" s="68" t="s">
        <v>124</v>
      </c>
    </row>
    <row r="42" spans="1:11" s="3" customFormat="1" ht="32.25" customHeight="1">
      <c r="A42" s="61"/>
      <c r="B42" s="64"/>
      <c r="C42" s="69"/>
      <c r="D42" s="69"/>
      <c r="E42" s="20">
        <v>4000000</v>
      </c>
      <c r="F42" s="4" t="s">
        <v>117</v>
      </c>
      <c r="G42" s="64"/>
      <c r="H42" s="64"/>
      <c r="I42" s="64"/>
      <c r="J42" s="64"/>
      <c r="K42" s="69"/>
    </row>
    <row r="43" spans="1:11" s="3" customFormat="1" ht="24" customHeight="1">
      <c r="A43" s="62"/>
      <c r="B43" s="65"/>
      <c r="C43" s="70"/>
      <c r="D43" s="70"/>
      <c r="E43" s="20">
        <v>2000000</v>
      </c>
      <c r="F43" s="5" t="s">
        <v>118</v>
      </c>
      <c r="G43" s="65"/>
      <c r="H43" s="65"/>
      <c r="I43" s="65"/>
      <c r="J43" s="65"/>
      <c r="K43" s="70"/>
    </row>
    <row r="44" spans="1:11" s="3" customFormat="1" ht="34.5" customHeight="1">
      <c r="A44" s="60" t="s">
        <v>163</v>
      </c>
      <c r="B44" s="63" t="s">
        <v>165</v>
      </c>
      <c r="C44" s="68" t="s">
        <v>49</v>
      </c>
      <c r="D44" s="68" t="s">
        <v>50</v>
      </c>
      <c r="E44" s="23">
        <v>100000000</v>
      </c>
      <c r="F44" s="13"/>
      <c r="G44" s="63" t="s">
        <v>4</v>
      </c>
      <c r="H44" s="63" t="s">
        <v>72</v>
      </c>
      <c r="I44" s="63" t="s">
        <v>60</v>
      </c>
      <c r="J44" s="63" t="s">
        <v>71</v>
      </c>
      <c r="K44" s="68" t="s">
        <v>164</v>
      </c>
    </row>
    <row r="45" spans="1:11" s="3" customFormat="1" ht="33" customHeight="1">
      <c r="A45" s="61"/>
      <c r="B45" s="64"/>
      <c r="C45" s="69"/>
      <c r="D45" s="69"/>
      <c r="E45" s="23">
        <f>+E44/8*6</f>
        <v>75000000</v>
      </c>
      <c r="F45" s="13" t="s">
        <v>117</v>
      </c>
      <c r="G45" s="64"/>
      <c r="H45" s="64"/>
      <c r="I45" s="64"/>
      <c r="J45" s="64"/>
      <c r="K45" s="69"/>
    </row>
    <row r="46" spans="1:11" s="3" customFormat="1" ht="42.75" customHeight="1">
      <c r="A46" s="62"/>
      <c r="B46" s="65"/>
      <c r="C46" s="70"/>
      <c r="D46" s="70"/>
      <c r="E46" s="23">
        <f>+E44-E45</f>
        <v>25000000</v>
      </c>
      <c r="F46" s="13" t="s">
        <v>118</v>
      </c>
      <c r="G46" s="65"/>
      <c r="H46" s="65"/>
      <c r="I46" s="65"/>
      <c r="J46" s="65"/>
      <c r="K46" s="70"/>
    </row>
    <row r="47" spans="1:11" s="3" customFormat="1" ht="34.5" customHeight="1">
      <c r="A47" s="60" t="s">
        <v>197</v>
      </c>
      <c r="B47" s="63" t="s">
        <v>206</v>
      </c>
      <c r="C47" s="68" t="s">
        <v>49</v>
      </c>
      <c r="D47" s="68"/>
      <c r="E47" s="23">
        <v>875000000</v>
      </c>
      <c r="F47" s="13"/>
      <c r="G47" s="63" t="s">
        <v>4</v>
      </c>
      <c r="H47" s="63" t="s">
        <v>67</v>
      </c>
      <c r="I47" s="63" t="s">
        <v>198</v>
      </c>
      <c r="J47" s="63" t="s">
        <v>199</v>
      </c>
      <c r="K47" s="68" t="s">
        <v>205</v>
      </c>
    </row>
    <row r="48" spans="1:11" s="3" customFormat="1" ht="34.5" customHeight="1">
      <c r="A48" s="61"/>
      <c r="B48" s="64"/>
      <c r="C48" s="69"/>
      <c r="D48" s="69"/>
      <c r="E48" s="23">
        <v>0</v>
      </c>
      <c r="F48" s="13" t="s">
        <v>117</v>
      </c>
      <c r="G48" s="64"/>
      <c r="H48" s="64"/>
      <c r="I48" s="64"/>
      <c r="J48" s="64"/>
      <c r="K48" s="69"/>
    </row>
    <row r="49" spans="1:11" s="3" customFormat="1" ht="33" customHeight="1">
      <c r="A49" s="61"/>
      <c r="B49" s="64"/>
      <c r="C49" s="69"/>
      <c r="D49" s="69"/>
      <c r="E49" s="23">
        <f>E47/12*10</f>
        <v>729166666.6666667</v>
      </c>
      <c r="F49" s="13" t="s">
        <v>118</v>
      </c>
      <c r="G49" s="64"/>
      <c r="H49" s="64"/>
      <c r="I49" s="64"/>
      <c r="J49" s="64"/>
      <c r="K49" s="69"/>
    </row>
    <row r="50" spans="1:11" s="3" customFormat="1" ht="36" customHeight="1">
      <c r="A50" s="62"/>
      <c r="B50" s="65"/>
      <c r="C50" s="70"/>
      <c r="D50" s="70"/>
      <c r="E50" s="23">
        <f>E47-E49</f>
        <v>145833333.33333325</v>
      </c>
      <c r="F50" s="13" t="s">
        <v>119</v>
      </c>
      <c r="G50" s="65"/>
      <c r="H50" s="65"/>
      <c r="I50" s="65"/>
      <c r="J50" s="65"/>
      <c r="K50" s="70"/>
    </row>
    <row r="51" spans="1:11" s="3" customFormat="1" ht="23.25" customHeight="1">
      <c r="A51" s="71" t="s">
        <v>121</v>
      </c>
      <c r="B51" s="72"/>
      <c r="C51" s="72"/>
      <c r="D51" s="73"/>
      <c r="E51" s="23">
        <f>SUMIF(F5:F50,"за 2019.год.",E5:E50)</f>
        <v>5909261732.24</v>
      </c>
      <c r="F51" s="9"/>
      <c r="G51" s="74"/>
      <c r="H51" s="74"/>
      <c r="I51" s="74"/>
      <c r="J51" s="74"/>
      <c r="K51" s="75"/>
    </row>
    <row r="52" spans="1:11" s="3" customFormat="1" ht="23.25" customHeight="1">
      <c r="A52" s="71" t="s">
        <v>122</v>
      </c>
      <c r="B52" s="72"/>
      <c r="C52" s="72"/>
      <c r="D52" s="73"/>
      <c r="E52" s="23">
        <f>SUMIF(F5:F50,"за 2020.год.",E5:E50)</f>
        <v>29778284502.42667</v>
      </c>
      <c r="F52" s="10"/>
      <c r="G52" s="40"/>
      <c r="H52" s="40"/>
      <c r="I52" s="40"/>
      <c r="J52" s="40"/>
      <c r="K52" s="41"/>
    </row>
    <row r="53" spans="1:11" s="3" customFormat="1" ht="21.75" customHeight="1">
      <c r="A53" s="71" t="s">
        <v>123</v>
      </c>
      <c r="B53" s="72"/>
      <c r="C53" s="72"/>
      <c r="D53" s="73"/>
      <c r="E53" s="23">
        <f>SUMIF(F5:F50,"за 2021.год.",E5:E50)</f>
        <v>1154583333.3333333</v>
      </c>
      <c r="F53" s="10"/>
      <c r="G53" s="40"/>
      <c r="H53" s="40"/>
      <c r="I53" s="40"/>
      <c r="J53" s="40"/>
      <c r="K53" s="41"/>
    </row>
    <row r="54" spans="1:11" s="3" customFormat="1" ht="41.25" customHeight="1">
      <c r="A54" s="71" t="s">
        <v>40</v>
      </c>
      <c r="B54" s="72"/>
      <c r="C54" s="72"/>
      <c r="D54" s="73"/>
      <c r="E54" s="44">
        <f>+E51+E52+E53</f>
        <v>36842129568.00001</v>
      </c>
      <c r="F54" s="11"/>
      <c r="G54" s="76"/>
      <c r="H54" s="76"/>
      <c r="I54" s="76"/>
      <c r="J54" s="76"/>
      <c r="K54" s="77"/>
    </row>
    <row r="55" spans="1:11" s="3" customFormat="1" ht="27" customHeight="1">
      <c r="A55" s="2" t="s">
        <v>5</v>
      </c>
      <c r="B55" s="57" t="s">
        <v>39</v>
      </c>
      <c r="C55" s="58"/>
      <c r="D55" s="58"/>
      <c r="E55" s="58"/>
      <c r="F55" s="58"/>
      <c r="G55" s="58"/>
      <c r="H55" s="58"/>
      <c r="I55" s="58"/>
      <c r="J55" s="58"/>
      <c r="K55" s="59"/>
    </row>
    <row r="56" spans="1:11" s="3" customFormat="1" ht="26.25" customHeight="1">
      <c r="A56" s="60" t="s">
        <v>16</v>
      </c>
      <c r="B56" s="63" t="s">
        <v>53</v>
      </c>
      <c r="C56" s="63" t="s">
        <v>51</v>
      </c>
      <c r="D56" s="63" t="s">
        <v>52</v>
      </c>
      <c r="E56" s="21">
        <f>ROUNDDOWN(1818181818.18,-4)</f>
        <v>1818180000</v>
      </c>
      <c r="F56" s="7"/>
      <c r="G56" s="63" t="s">
        <v>4</v>
      </c>
      <c r="H56" s="63" t="s">
        <v>82</v>
      </c>
      <c r="I56" s="63" t="s">
        <v>73</v>
      </c>
      <c r="J56" s="63" t="s">
        <v>93</v>
      </c>
      <c r="K56" s="63" t="s">
        <v>88</v>
      </c>
    </row>
    <row r="57" spans="1:11" s="3" customFormat="1" ht="30" customHeight="1">
      <c r="A57" s="61"/>
      <c r="B57" s="64"/>
      <c r="C57" s="64"/>
      <c r="D57" s="64"/>
      <c r="E57" s="21">
        <f>+E56/12*7</f>
        <v>1060605000</v>
      </c>
      <c r="F57" s="4" t="s">
        <v>117</v>
      </c>
      <c r="G57" s="64"/>
      <c r="H57" s="64"/>
      <c r="I57" s="64"/>
      <c r="J57" s="64"/>
      <c r="K57" s="64"/>
    </row>
    <row r="58" spans="1:11" s="3" customFormat="1" ht="40.5" customHeight="1">
      <c r="A58" s="62"/>
      <c r="B58" s="65"/>
      <c r="C58" s="65"/>
      <c r="D58" s="65"/>
      <c r="E58" s="21">
        <f>+E56-E57</f>
        <v>757575000</v>
      </c>
      <c r="F58" s="5" t="s">
        <v>118</v>
      </c>
      <c r="G58" s="64"/>
      <c r="H58" s="64"/>
      <c r="I58" s="64"/>
      <c r="J58" s="64"/>
      <c r="K58" s="64"/>
    </row>
    <row r="59" spans="1:11" s="3" customFormat="1" ht="28.5" customHeight="1">
      <c r="A59" s="71" t="s">
        <v>130</v>
      </c>
      <c r="B59" s="72"/>
      <c r="C59" s="72"/>
      <c r="D59" s="73"/>
      <c r="E59" s="27">
        <f>+E57</f>
        <v>1060605000</v>
      </c>
      <c r="F59" s="13"/>
      <c r="G59" s="38"/>
      <c r="H59" s="38"/>
      <c r="I59" s="38"/>
      <c r="J59" s="38"/>
      <c r="K59" s="39"/>
    </row>
    <row r="60" spans="1:11" s="3" customFormat="1" ht="25.5" customHeight="1">
      <c r="A60" s="71" t="s">
        <v>131</v>
      </c>
      <c r="B60" s="72"/>
      <c r="C60" s="72"/>
      <c r="D60" s="73"/>
      <c r="E60" s="34">
        <f>+E58</f>
        <v>757575000</v>
      </c>
      <c r="F60" s="14"/>
      <c r="G60" s="40"/>
      <c r="H60" s="40"/>
      <c r="I60" s="40"/>
      <c r="J60" s="40"/>
      <c r="K60" s="41"/>
    </row>
    <row r="61" spans="1:11" s="3" customFormat="1" ht="27.75" customHeight="1">
      <c r="A61" s="71" t="s">
        <v>41</v>
      </c>
      <c r="B61" s="72"/>
      <c r="C61" s="72"/>
      <c r="D61" s="73"/>
      <c r="E61" s="35">
        <f>+E56</f>
        <v>1818180000</v>
      </c>
      <c r="F61" s="11"/>
      <c r="G61" s="76"/>
      <c r="H61" s="76"/>
      <c r="I61" s="76"/>
      <c r="J61" s="76"/>
      <c r="K61" s="77"/>
    </row>
    <row r="62" spans="1:11" s="3" customFormat="1" ht="27.75" customHeight="1">
      <c r="A62" s="40"/>
      <c r="B62" s="40"/>
      <c r="C62" s="40"/>
      <c r="D62" s="40"/>
      <c r="E62" s="26"/>
      <c r="F62" s="15"/>
      <c r="G62" s="40"/>
      <c r="H62" s="40"/>
      <c r="I62" s="40"/>
      <c r="J62" s="40"/>
      <c r="K62" s="40"/>
    </row>
    <row r="63" spans="1:11" s="3" customFormat="1" ht="66" customHeight="1">
      <c r="A63" s="2" t="s">
        <v>6</v>
      </c>
      <c r="B63" s="57" t="s">
        <v>31</v>
      </c>
      <c r="C63" s="58"/>
      <c r="D63" s="58"/>
      <c r="E63" s="58"/>
      <c r="F63" s="58"/>
      <c r="G63" s="58"/>
      <c r="H63" s="58"/>
      <c r="I63" s="58"/>
      <c r="J63" s="58"/>
      <c r="K63" s="59"/>
    </row>
    <row r="64" spans="1:11" s="3" customFormat="1" ht="38.25" customHeight="1">
      <c r="A64" s="60" t="s">
        <v>17</v>
      </c>
      <c r="B64" s="63" t="s">
        <v>108</v>
      </c>
      <c r="C64" s="63" t="s">
        <v>51</v>
      </c>
      <c r="D64" s="63" t="s">
        <v>52</v>
      </c>
      <c r="E64" s="20">
        <v>700000000</v>
      </c>
      <c r="F64" s="4"/>
      <c r="G64" s="63" t="s">
        <v>4</v>
      </c>
      <c r="H64" s="63" t="s">
        <v>82</v>
      </c>
      <c r="I64" s="63" t="s">
        <v>63</v>
      </c>
      <c r="J64" s="63" t="s">
        <v>77</v>
      </c>
      <c r="K64" s="63" t="s">
        <v>92</v>
      </c>
    </row>
    <row r="65" spans="1:11" s="3" customFormat="1" ht="31.5" customHeight="1">
      <c r="A65" s="61"/>
      <c r="B65" s="64"/>
      <c r="C65" s="64"/>
      <c r="D65" s="64"/>
      <c r="E65" s="20">
        <f>+E64/12*5</f>
        <v>291666666.6666667</v>
      </c>
      <c r="F65" s="4" t="s">
        <v>117</v>
      </c>
      <c r="G65" s="64"/>
      <c r="H65" s="64"/>
      <c r="I65" s="64"/>
      <c r="J65" s="64"/>
      <c r="K65" s="64"/>
    </row>
    <row r="66" spans="1:11" s="3" customFormat="1" ht="36.75" customHeight="1">
      <c r="A66" s="62"/>
      <c r="B66" s="65"/>
      <c r="C66" s="65"/>
      <c r="D66" s="65"/>
      <c r="E66" s="20">
        <f>+E64-E65</f>
        <v>408333333.3333333</v>
      </c>
      <c r="F66" s="4" t="s">
        <v>118</v>
      </c>
      <c r="G66" s="65"/>
      <c r="H66" s="65"/>
      <c r="I66" s="65"/>
      <c r="J66" s="65"/>
      <c r="K66" s="65"/>
    </row>
    <row r="67" spans="1:11" s="3" customFormat="1" ht="39.75" customHeight="1">
      <c r="A67" s="60" t="s">
        <v>35</v>
      </c>
      <c r="B67" s="63" t="s">
        <v>32</v>
      </c>
      <c r="C67" s="63" t="s">
        <v>51</v>
      </c>
      <c r="D67" s="63" t="s">
        <v>52</v>
      </c>
      <c r="E67" s="20">
        <v>100000000</v>
      </c>
      <c r="F67" s="4"/>
      <c r="G67" s="63" t="s">
        <v>4</v>
      </c>
      <c r="H67" s="63" t="s">
        <v>82</v>
      </c>
      <c r="I67" s="63" t="s">
        <v>60</v>
      </c>
      <c r="J67" s="63" t="s">
        <v>91</v>
      </c>
      <c r="K67" s="63" t="s">
        <v>92</v>
      </c>
    </row>
    <row r="68" spans="1:11" s="3" customFormat="1" ht="41.25" customHeight="1">
      <c r="A68" s="61"/>
      <c r="B68" s="64"/>
      <c r="C68" s="64"/>
      <c r="D68" s="64"/>
      <c r="E68" s="20">
        <f>+E67/12*6</f>
        <v>50000000</v>
      </c>
      <c r="F68" s="4" t="s">
        <v>117</v>
      </c>
      <c r="G68" s="64"/>
      <c r="H68" s="64"/>
      <c r="I68" s="64"/>
      <c r="J68" s="64"/>
      <c r="K68" s="64"/>
    </row>
    <row r="69" spans="1:11" s="3" customFormat="1" ht="39" customHeight="1">
      <c r="A69" s="62"/>
      <c r="B69" s="65"/>
      <c r="C69" s="65"/>
      <c r="D69" s="65"/>
      <c r="E69" s="20">
        <f>+E67-E68</f>
        <v>50000000</v>
      </c>
      <c r="F69" s="4" t="s">
        <v>118</v>
      </c>
      <c r="G69" s="65"/>
      <c r="H69" s="65"/>
      <c r="I69" s="65"/>
      <c r="J69" s="65"/>
      <c r="K69" s="65"/>
    </row>
    <row r="70" spans="1:11" s="3" customFormat="1" ht="37.5" customHeight="1">
      <c r="A70" s="60" t="s">
        <v>36</v>
      </c>
      <c r="B70" s="63" t="s">
        <v>106</v>
      </c>
      <c r="C70" s="63" t="s">
        <v>51</v>
      </c>
      <c r="D70" s="63" t="s">
        <v>52</v>
      </c>
      <c r="E70" s="20">
        <v>1583670000</v>
      </c>
      <c r="F70" s="4"/>
      <c r="G70" s="63" t="s">
        <v>4</v>
      </c>
      <c r="H70" s="63" t="s">
        <v>73</v>
      </c>
      <c r="I70" s="63" t="s">
        <v>61</v>
      </c>
      <c r="J70" s="63" t="s">
        <v>126</v>
      </c>
      <c r="K70" s="63" t="s">
        <v>140</v>
      </c>
    </row>
    <row r="71" spans="1:11" s="3" customFormat="1" ht="37.5" customHeight="1">
      <c r="A71" s="61"/>
      <c r="B71" s="64"/>
      <c r="C71" s="64"/>
      <c r="D71" s="64"/>
      <c r="E71" s="20">
        <f>+E70/24*3</f>
        <v>197958750</v>
      </c>
      <c r="F71" s="4" t="s">
        <v>117</v>
      </c>
      <c r="G71" s="64"/>
      <c r="H71" s="64"/>
      <c r="I71" s="64"/>
      <c r="J71" s="64"/>
      <c r="K71" s="64"/>
    </row>
    <row r="72" spans="1:11" s="3" customFormat="1" ht="36.75" customHeight="1">
      <c r="A72" s="61"/>
      <c r="B72" s="64"/>
      <c r="C72" s="64"/>
      <c r="D72" s="64"/>
      <c r="E72" s="20">
        <f>+E70/24*12</f>
        <v>791835000</v>
      </c>
      <c r="F72" s="4" t="s">
        <v>118</v>
      </c>
      <c r="G72" s="64"/>
      <c r="H72" s="64"/>
      <c r="I72" s="64"/>
      <c r="J72" s="64"/>
      <c r="K72" s="64"/>
    </row>
    <row r="73" spans="1:11" s="3" customFormat="1" ht="37.5" customHeight="1">
      <c r="A73" s="62"/>
      <c r="B73" s="65"/>
      <c r="C73" s="65"/>
      <c r="D73" s="65"/>
      <c r="E73" s="20">
        <f>+E70/24*9</f>
        <v>593876250</v>
      </c>
      <c r="F73" s="4" t="s">
        <v>119</v>
      </c>
      <c r="G73" s="65"/>
      <c r="H73" s="65"/>
      <c r="I73" s="65"/>
      <c r="J73" s="65"/>
      <c r="K73" s="65"/>
    </row>
    <row r="74" spans="1:11" s="3" customFormat="1" ht="38.25" customHeight="1">
      <c r="A74" s="60" t="s">
        <v>58</v>
      </c>
      <c r="B74" s="63" t="s">
        <v>107</v>
      </c>
      <c r="C74" s="63" t="s">
        <v>59</v>
      </c>
      <c r="D74" s="63" t="s">
        <v>52</v>
      </c>
      <c r="E74" s="20">
        <f>125180000*2</f>
        <v>250360000</v>
      </c>
      <c r="F74" s="4"/>
      <c r="G74" s="63" t="s">
        <v>4</v>
      </c>
      <c r="H74" s="63" t="s">
        <v>95</v>
      </c>
      <c r="I74" s="63" t="s">
        <v>71</v>
      </c>
      <c r="J74" s="63" t="s">
        <v>142</v>
      </c>
      <c r="K74" s="63" t="s">
        <v>141</v>
      </c>
    </row>
    <row r="75" spans="1:11" s="3" customFormat="1" ht="32.25" customHeight="1">
      <c r="A75" s="61"/>
      <c r="B75" s="64"/>
      <c r="C75" s="64"/>
      <c r="D75" s="64"/>
      <c r="E75" s="20">
        <v>0</v>
      </c>
      <c r="F75" s="4" t="s">
        <v>117</v>
      </c>
      <c r="G75" s="64"/>
      <c r="H75" s="64"/>
      <c r="I75" s="64"/>
      <c r="J75" s="64"/>
      <c r="K75" s="64"/>
    </row>
    <row r="76" spans="1:11" s="3" customFormat="1" ht="32.25" customHeight="1">
      <c r="A76" s="61"/>
      <c r="B76" s="64"/>
      <c r="C76" s="64"/>
      <c r="D76" s="64"/>
      <c r="E76" s="20">
        <f>+E74/24*11</f>
        <v>114748333.33333333</v>
      </c>
      <c r="F76" s="4" t="s">
        <v>118</v>
      </c>
      <c r="G76" s="64"/>
      <c r="H76" s="64"/>
      <c r="I76" s="64"/>
      <c r="J76" s="64"/>
      <c r="K76" s="64"/>
    </row>
    <row r="77" spans="1:11" s="3" customFormat="1" ht="32.25" customHeight="1">
      <c r="A77" s="61"/>
      <c r="B77" s="64"/>
      <c r="C77" s="64"/>
      <c r="D77" s="64"/>
      <c r="E77" s="20">
        <f>+E74/24*12</f>
        <v>125180000</v>
      </c>
      <c r="F77" s="4" t="s">
        <v>119</v>
      </c>
      <c r="G77" s="64"/>
      <c r="H77" s="64"/>
      <c r="I77" s="64"/>
      <c r="J77" s="64"/>
      <c r="K77" s="64"/>
    </row>
    <row r="78" spans="1:11" s="3" customFormat="1" ht="34.5" customHeight="1">
      <c r="A78" s="62"/>
      <c r="B78" s="65"/>
      <c r="C78" s="65"/>
      <c r="D78" s="65"/>
      <c r="E78" s="20">
        <f>+E74/24</f>
        <v>10431666.666666666</v>
      </c>
      <c r="F78" s="4" t="s">
        <v>129</v>
      </c>
      <c r="G78" s="65"/>
      <c r="H78" s="65"/>
      <c r="I78" s="65"/>
      <c r="J78" s="65"/>
      <c r="K78" s="65"/>
    </row>
    <row r="79" spans="1:11" s="3" customFormat="1" ht="39" customHeight="1">
      <c r="A79" s="60" t="s">
        <v>80</v>
      </c>
      <c r="B79" s="68" t="s">
        <v>114</v>
      </c>
      <c r="C79" s="63" t="str">
        <f>'[1]Plan CJN za 2017.'!C29</f>
        <v>33600000 – фармацеутски производи</v>
      </c>
      <c r="D79" s="63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79" s="20">
        <v>355240000</v>
      </c>
      <c r="F79" s="4"/>
      <c r="G79" s="63" t="s">
        <v>4</v>
      </c>
      <c r="H79" s="63" t="s">
        <v>67</v>
      </c>
      <c r="I79" s="63" t="s">
        <v>105</v>
      </c>
      <c r="J79" s="63" t="s">
        <v>128</v>
      </c>
      <c r="K79" s="63" t="s">
        <v>141</v>
      </c>
    </row>
    <row r="80" spans="1:11" s="3" customFormat="1" ht="33" customHeight="1">
      <c r="A80" s="61"/>
      <c r="B80" s="69"/>
      <c r="C80" s="64"/>
      <c r="D80" s="64"/>
      <c r="E80" s="20">
        <v>0</v>
      </c>
      <c r="F80" s="4" t="s">
        <v>117</v>
      </c>
      <c r="G80" s="64"/>
      <c r="H80" s="64"/>
      <c r="I80" s="64"/>
      <c r="J80" s="64"/>
      <c r="K80" s="64"/>
    </row>
    <row r="81" spans="1:11" s="3" customFormat="1" ht="32.25" customHeight="1">
      <c r="A81" s="61"/>
      <c r="B81" s="69"/>
      <c r="C81" s="64"/>
      <c r="D81" s="64"/>
      <c r="E81" s="20">
        <f>+E79/24*9</f>
        <v>133215000</v>
      </c>
      <c r="F81" s="4" t="s">
        <v>118</v>
      </c>
      <c r="G81" s="64"/>
      <c r="H81" s="64"/>
      <c r="I81" s="64"/>
      <c r="J81" s="64"/>
      <c r="K81" s="64"/>
    </row>
    <row r="82" spans="1:11" s="3" customFormat="1" ht="33" customHeight="1">
      <c r="A82" s="61"/>
      <c r="B82" s="69"/>
      <c r="C82" s="64"/>
      <c r="D82" s="64"/>
      <c r="E82" s="20">
        <f>+E79/24*12</f>
        <v>177620000</v>
      </c>
      <c r="F82" s="4" t="s">
        <v>119</v>
      </c>
      <c r="G82" s="64"/>
      <c r="H82" s="64"/>
      <c r="I82" s="64"/>
      <c r="J82" s="64"/>
      <c r="K82" s="64"/>
    </row>
    <row r="83" spans="1:11" s="3" customFormat="1" ht="35.25" customHeight="1">
      <c r="A83" s="62"/>
      <c r="B83" s="70"/>
      <c r="C83" s="65"/>
      <c r="D83" s="65"/>
      <c r="E83" s="20">
        <f>+E79/24*3</f>
        <v>44405000</v>
      </c>
      <c r="F83" s="4" t="s">
        <v>129</v>
      </c>
      <c r="G83" s="65"/>
      <c r="H83" s="65"/>
      <c r="I83" s="65"/>
      <c r="J83" s="65"/>
      <c r="K83" s="65"/>
    </row>
    <row r="84" spans="1:11" s="31" customFormat="1" ht="32.25" customHeight="1">
      <c r="A84" s="78" t="s">
        <v>81</v>
      </c>
      <c r="B84" s="68" t="s">
        <v>109</v>
      </c>
      <c r="C84" s="68" t="s">
        <v>51</v>
      </c>
      <c r="D84" s="68" t="s">
        <v>52</v>
      </c>
      <c r="E84" s="24">
        <v>392860000</v>
      </c>
      <c r="F84" s="19"/>
      <c r="G84" s="68" t="s">
        <v>4</v>
      </c>
      <c r="H84" s="68" t="s">
        <v>73</v>
      </c>
      <c r="I84" s="68" t="s">
        <v>61</v>
      </c>
      <c r="J84" s="68" t="s">
        <v>126</v>
      </c>
      <c r="K84" s="63" t="s">
        <v>90</v>
      </c>
    </row>
    <row r="85" spans="1:11" s="31" customFormat="1" ht="37.5" customHeight="1">
      <c r="A85" s="79"/>
      <c r="B85" s="69"/>
      <c r="C85" s="69"/>
      <c r="D85" s="69"/>
      <c r="E85" s="24">
        <f>+E84/24*3</f>
        <v>49107500</v>
      </c>
      <c r="F85" s="19" t="s">
        <v>117</v>
      </c>
      <c r="G85" s="69"/>
      <c r="H85" s="69"/>
      <c r="I85" s="69"/>
      <c r="J85" s="69"/>
      <c r="K85" s="64"/>
    </row>
    <row r="86" spans="1:11" s="31" customFormat="1" ht="36" customHeight="1">
      <c r="A86" s="79"/>
      <c r="B86" s="69"/>
      <c r="C86" s="69"/>
      <c r="D86" s="69"/>
      <c r="E86" s="24">
        <f>+E84/24*12</f>
        <v>196430000</v>
      </c>
      <c r="F86" s="19" t="s">
        <v>118</v>
      </c>
      <c r="G86" s="69"/>
      <c r="H86" s="69"/>
      <c r="I86" s="69"/>
      <c r="J86" s="69"/>
      <c r="K86" s="64"/>
    </row>
    <row r="87" spans="1:11" s="31" customFormat="1" ht="39.75" customHeight="1">
      <c r="A87" s="80"/>
      <c r="B87" s="70"/>
      <c r="C87" s="70"/>
      <c r="D87" s="70"/>
      <c r="E87" s="24">
        <f>+E84/24*9</f>
        <v>147322500</v>
      </c>
      <c r="F87" s="19" t="s">
        <v>119</v>
      </c>
      <c r="G87" s="70"/>
      <c r="H87" s="70"/>
      <c r="I87" s="70"/>
      <c r="J87" s="70"/>
      <c r="K87" s="65"/>
    </row>
    <row r="88" spans="1:11" s="31" customFormat="1" ht="41.25" customHeight="1">
      <c r="A88" s="78" t="s">
        <v>167</v>
      </c>
      <c r="B88" s="68" t="s">
        <v>168</v>
      </c>
      <c r="C88" s="68" t="s">
        <v>169</v>
      </c>
      <c r="D88" s="68" t="s">
        <v>52</v>
      </c>
      <c r="E88" s="24">
        <v>1470000000</v>
      </c>
      <c r="F88" s="19"/>
      <c r="G88" s="68" t="s">
        <v>4</v>
      </c>
      <c r="H88" s="68" t="s">
        <v>54</v>
      </c>
      <c r="I88" s="68" t="s">
        <v>95</v>
      </c>
      <c r="J88" s="68" t="s">
        <v>97</v>
      </c>
      <c r="K88" s="63" t="s">
        <v>170</v>
      </c>
    </row>
    <row r="89" spans="1:11" s="31" customFormat="1" ht="34.5" customHeight="1">
      <c r="A89" s="79"/>
      <c r="B89" s="69"/>
      <c r="C89" s="69"/>
      <c r="D89" s="69"/>
      <c r="E89" s="24">
        <f>+E88/12*3</f>
        <v>367500000</v>
      </c>
      <c r="F89" s="19" t="s">
        <v>117</v>
      </c>
      <c r="G89" s="69"/>
      <c r="H89" s="69"/>
      <c r="I89" s="69"/>
      <c r="J89" s="69"/>
      <c r="K89" s="64"/>
    </row>
    <row r="90" spans="1:11" s="31" customFormat="1" ht="36" customHeight="1">
      <c r="A90" s="80"/>
      <c r="B90" s="70"/>
      <c r="C90" s="70"/>
      <c r="D90" s="70"/>
      <c r="E90" s="24">
        <f>+E88-E89</f>
        <v>1102500000</v>
      </c>
      <c r="F90" s="19" t="s">
        <v>118</v>
      </c>
      <c r="G90" s="70"/>
      <c r="H90" s="70"/>
      <c r="I90" s="70"/>
      <c r="J90" s="70"/>
      <c r="K90" s="65"/>
    </row>
    <row r="91" spans="1:11" s="31" customFormat="1" ht="36" customHeight="1">
      <c r="A91" s="81" t="s">
        <v>174</v>
      </c>
      <c r="B91" s="82" t="s">
        <v>175</v>
      </c>
      <c r="C91" s="82" t="s">
        <v>188</v>
      </c>
      <c r="D91" s="82" t="s">
        <v>52</v>
      </c>
      <c r="E91" s="24">
        <v>120000000</v>
      </c>
      <c r="F91" s="32"/>
      <c r="G91" s="82" t="s">
        <v>4</v>
      </c>
      <c r="H91" s="82" t="s">
        <v>66</v>
      </c>
      <c r="I91" s="82" t="s">
        <v>71</v>
      </c>
      <c r="J91" s="82" t="s">
        <v>85</v>
      </c>
      <c r="K91" s="83" t="s">
        <v>194</v>
      </c>
    </row>
    <row r="92" spans="1:11" s="31" customFormat="1" ht="36" customHeight="1">
      <c r="A92" s="81"/>
      <c r="B92" s="82"/>
      <c r="C92" s="82"/>
      <c r="D92" s="82"/>
      <c r="E92" s="24">
        <v>0</v>
      </c>
      <c r="F92" s="32" t="s">
        <v>117</v>
      </c>
      <c r="G92" s="82"/>
      <c r="H92" s="82"/>
      <c r="I92" s="82"/>
      <c r="J92" s="82"/>
      <c r="K92" s="83"/>
    </row>
    <row r="93" spans="1:11" s="31" customFormat="1" ht="36" customHeight="1">
      <c r="A93" s="81"/>
      <c r="B93" s="82"/>
      <c r="C93" s="82"/>
      <c r="D93" s="82"/>
      <c r="E93" s="24">
        <f>+E91/12*11</f>
        <v>110000000</v>
      </c>
      <c r="F93" s="33" t="s">
        <v>118</v>
      </c>
      <c r="G93" s="82"/>
      <c r="H93" s="82"/>
      <c r="I93" s="82"/>
      <c r="J93" s="82"/>
      <c r="K93" s="83"/>
    </row>
    <row r="94" spans="1:11" s="31" customFormat="1" ht="43.5" customHeight="1">
      <c r="A94" s="81"/>
      <c r="B94" s="82"/>
      <c r="C94" s="82"/>
      <c r="D94" s="82"/>
      <c r="E94" s="24">
        <f>+E91/12</f>
        <v>10000000</v>
      </c>
      <c r="F94" s="33" t="s">
        <v>119</v>
      </c>
      <c r="G94" s="82"/>
      <c r="H94" s="82"/>
      <c r="I94" s="82"/>
      <c r="J94" s="82"/>
      <c r="K94" s="83"/>
    </row>
    <row r="95" spans="1:11" s="31" customFormat="1" ht="30" customHeight="1">
      <c r="A95" s="78" t="s">
        <v>200</v>
      </c>
      <c r="B95" s="68" t="s">
        <v>201</v>
      </c>
      <c r="C95" s="68" t="s">
        <v>169</v>
      </c>
      <c r="D95" s="68" t="s">
        <v>52</v>
      </c>
      <c r="E95" s="24">
        <v>900000000</v>
      </c>
      <c r="F95" s="19"/>
      <c r="G95" s="63" t="s">
        <v>4</v>
      </c>
      <c r="H95" s="63" t="s">
        <v>67</v>
      </c>
      <c r="I95" s="63" t="s">
        <v>198</v>
      </c>
      <c r="J95" s="63" t="s">
        <v>199</v>
      </c>
      <c r="K95" s="63" t="s">
        <v>176</v>
      </c>
    </row>
    <row r="96" spans="1:11" s="31" customFormat="1" ht="34.5" customHeight="1">
      <c r="A96" s="79"/>
      <c r="B96" s="69"/>
      <c r="C96" s="69"/>
      <c r="D96" s="69"/>
      <c r="E96" s="24">
        <v>0</v>
      </c>
      <c r="F96" s="19" t="s">
        <v>117</v>
      </c>
      <c r="G96" s="64"/>
      <c r="H96" s="64"/>
      <c r="I96" s="64"/>
      <c r="J96" s="64"/>
      <c r="K96" s="64"/>
    </row>
    <row r="97" spans="1:11" s="31" customFormat="1" ht="34.5" customHeight="1">
      <c r="A97" s="79"/>
      <c r="B97" s="69"/>
      <c r="C97" s="69"/>
      <c r="D97" s="69"/>
      <c r="E97" s="24">
        <f>E95/12*10</f>
        <v>750000000</v>
      </c>
      <c r="F97" s="19" t="s">
        <v>118</v>
      </c>
      <c r="G97" s="64"/>
      <c r="H97" s="64"/>
      <c r="I97" s="64"/>
      <c r="J97" s="64"/>
      <c r="K97" s="64"/>
    </row>
    <row r="98" spans="1:11" s="31" customFormat="1" ht="36" customHeight="1">
      <c r="A98" s="80"/>
      <c r="B98" s="70"/>
      <c r="C98" s="70"/>
      <c r="D98" s="70"/>
      <c r="E98" s="24">
        <f>E95-E97</f>
        <v>150000000</v>
      </c>
      <c r="F98" s="19" t="s">
        <v>119</v>
      </c>
      <c r="G98" s="65"/>
      <c r="H98" s="65"/>
      <c r="I98" s="65"/>
      <c r="J98" s="65"/>
      <c r="K98" s="65"/>
    </row>
    <row r="99" spans="1:11" s="31" customFormat="1" ht="30" customHeight="1">
      <c r="A99" s="78" t="s">
        <v>202</v>
      </c>
      <c r="B99" s="68" t="s">
        <v>203</v>
      </c>
      <c r="C99" s="68" t="s">
        <v>207</v>
      </c>
      <c r="D99" s="68" t="s">
        <v>52</v>
      </c>
      <c r="E99" s="24">
        <v>1350000000</v>
      </c>
      <c r="F99" s="19"/>
      <c r="G99" s="63" t="s">
        <v>4</v>
      </c>
      <c r="H99" s="63" t="s">
        <v>67</v>
      </c>
      <c r="I99" s="63" t="s">
        <v>198</v>
      </c>
      <c r="J99" s="63" t="s">
        <v>199</v>
      </c>
      <c r="K99" s="63" t="s">
        <v>204</v>
      </c>
    </row>
    <row r="100" spans="1:11" s="31" customFormat="1" ht="34.5" customHeight="1">
      <c r="A100" s="79"/>
      <c r="B100" s="69"/>
      <c r="C100" s="69"/>
      <c r="D100" s="69"/>
      <c r="E100" s="24">
        <v>0</v>
      </c>
      <c r="F100" s="19" t="s">
        <v>117</v>
      </c>
      <c r="G100" s="64"/>
      <c r="H100" s="64"/>
      <c r="I100" s="64"/>
      <c r="J100" s="64"/>
      <c r="K100" s="64"/>
    </row>
    <row r="101" spans="1:11" s="31" customFormat="1" ht="34.5" customHeight="1">
      <c r="A101" s="79"/>
      <c r="B101" s="69"/>
      <c r="C101" s="69"/>
      <c r="D101" s="69"/>
      <c r="E101" s="24">
        <f>E99/12*10</f>
        <v>1125000000</v>
      </c>
      <c r="F101" s="19" t="s">
        <v>118</v>
      </c>
      <c r="G101" s="64"/>
      <c r="H101" s="64"/>
      <c r="I101" s="64"/>
      <c r="J101" s="64"/>
      <c r="K101" s="64"/>
    </row>
    <row r="102" spans="1:11" s="31" customFormat="1" ht="36" customHeight="1">
      <c r="A102" s="80"/>
      <c r="B102" s="70"/>
      <c r="C102" s="70"/>
      <c r="D102" s="70"/>
      <c r="E102" s="24">
        <f>E99-E101</f>
        <v>225000000</v>
      </c>
      <c r="F102" s="19" t="s">
        <v>119</v>
      </c>
      <c r="G102" s="65"/>
      <c r="H102" s="65"/>
      <c r="I102" s="65"/>
      <c r="J102" s="65"/>
      <c r="K102" s="65"/>
    </row>
    <row r="103" spans="1:11" s="31" customFormat="1" ht="30.75" customHeight="1">
      <c r="A103" s="71" t="s">
        <v>154</v>
      </c>
      <c r="B103" s="72"/>
      <c r="C103" s="72"/>
      <c r="D103" s="73"/>
      <c r="E103" s="24">
        <f>+E65+E68+E71+E75+E80+E85+E89+E92+E96+E100</f>
        <v>956232916.6666667</v>
      </c>
      <c r="F103" s="84"/>
      <c r="G103" s="85"/>
      <c r="H103" s="85"/>
      <c r="I103" s="85"/>
      <c r="J103" s="85"/>
      <c r="K103" s="86"/>
    </row>
    <row r="104" spans="1:11" s="31" customFormat="1" ht="31.5" customHeight="1">
      <c r="A104" s="71" t="s">
        <v>144</v>
      </c>
      <c r="B104" s="72"/>
      <c r="C104" s="72"/>
      <c r="D104" s="73"/>
      <c r="E104" s="24">
        <f>+E66+E69+E72+E76+E81+E86+E90+E93+E97+E101</f>
        <v>4782061666.666666</v>
      </c>
      <c r="F104" s="87"/>
      <c r="G104" s="88"/>
      <c r="H104" s="88"/>
      <c r="I104" s="88"/>
      <c r="J104" s="88"/>
      <c r="K104" s="89"/>
    </row>
    <row r="105" spans="1:11" s="31" customFormat="1" ht="30" customHeight="1">
      <c r="A105" s="71" t="s">
        <v>145</v>
      </c>
      <c r="B105" s="72"/>
      <c r="C105" s="72"/>
      <c r="D105" s="73"/>
      <c r="E105" s="24">
        <f>+E73+E77+E82+E87+E94+E98+E102</f>
        <v>1428998750</v>
      </c>
      <c r="F105" s="87"/>
      <c r="G105" s="88"/>
      <c r="H105" s="88"/>
      <c r="I105" s="88"/>
      <c r="J105" s="88"/>
      <c r="K105" s="89"/>
    </row>
    <row r="106" spans="1:11" s="31" customFormat="1" ht="28.5" customHeight="1">
      <c r="A106" s="71" t="s">
        <v>146</v>
      </c>
      <c r="B106" s="72"/>
      <c r="C106" s="72"/>
      <c r="D106" s="73"/>
      <c r="E106" s="24">
        <f>+E78+E83</f>
        <v>54836666.666666664</v>
      </c>
      <c r="F106" s="87"/>
      <c r="G106" s="88"/>
      <c r="H106" s="88"/>
      <c r="I106" s="88"/>
      <c r="J106" s="88"/>
      <c r="K106" s="89"/>
    </row>
    <row r="107" spans="1:11" s="3" customFormat="1" ht="26.25" customHeight="1">
      <c r="A107" s="71" t="s">
        <v>42</v>
      </c>
      <c r="B107" s="72"/>
      <c r="C107" s="72"/>
      <c r="D107" s="73"/>
      <c r="E107" s="20">
        <f>+E103+E104+E105+E106</f>
        <v>7222130000</v>
      </c>
      <c r="F107" s="90"/>
      <c r="G107" s="91"/>
      <c r="H107" s="91"/>
      <c r="I107" s="91"/>
      <c r="J107" s="91"/>
      <c r="K107" s="92"/>
    </row>
    <row r="108" spans="1:11" s="3" customFormat="1" ht="23.25" customHeight="1">
      <c r="A108" s="2" t="s">
        <v>7</v>
      </c>
      <c r="B108" s="57" t="s">
        <v>33</v>
      </c>
      <c r="C108" s="58"/>
      <c r="D108" s="58"/>
      <c r="E108" s="58"/>
      <c r="F108" s="58"/>
      <c r="G108" s="58"/>
      <c r="H108" s="58"/>
      <c r="I108" s="58"/>
      <c r="J108" s="58"/>
      <c r="K108" s="59"/>
    </row>
    <row r="109" spans="1:11" s="3" customFormat="1" ht="25.5" customHeight="1">
      <c r="A109" s="60" t="s">
        <v>18</v>
      </c>
      <c r="B109" s="63" t="s">
        <v>34</v>
      </c>
      <c r="C109" s="63" t="s">
        <v>62</v>
      </c>
      <c r="D109" s="63" t="s">
        <v>52</v>
      </c>
      <c r="E109" s="20">
        <v>180000000</v>
      </c>
      <c r="F109" s="4"/>
      <c r="G109" s="63" t="s">
        <v>4</v>
      </c>
      <c r="H109" s="63" t="s">
        <v>82</v>
      </c>
      <c r="I109" s="63" t="s">
        <v>63</v>
      </c>
      <c r="J109" s="63" t="s">
        <v>77</v>
      </c>
      <c r="K109" s="63" t="s">
        <v>92</v>
      </c>
    </row>
    <row r="110" spans="1:11" s="3" customFormat="1" ht="24.75" customHeight="1">
      <c r="A110" s="61"/>
      <c r="B110" s="64"/>
      <c r="C110" s="64"/>
      <c r="D110" s="64"/>
      <c r="E110" s="20">
        <f>+E109/12*5</f>
        <v>75000000</v>
      </c>
      <c r="F110" s="4" t="s">
        <v>117</v>
      </c>
      <c r="G110" s="64"/>
      <c r="H110" s="64"/>
      <c r="I110" s="64"/>
      <c r="J110" s="64"/>
      <c r="K110" s="64"/>
    </row>
    <row r="111" spans="1:11" s="3" customFormat="1" ht="27" customHeight="1">
      <c r="A111" s="62"/>
      <c r="B111" s="65"/>
      <c r="C111" s="65"/>
      <c r="D111" s="65"/>
      <c r="E111" s="20">
        <f>+E109-E110</f>
        <v>105000000</v>
      </c>
      <c r="F111" s="4" t="s">
        <v>118</v>
      </c>
      <c r="G111" s="65"/>
      <c r="H111" s="65"/>
      <c r="I111" s="65"/>
      <c r="J111" s="65"/>
      <c r="K111" s="65"/>
    </row>
    <row r="112" spans="1:11" s="3" customFormat="1" ht="30" customHeight="1">
      <c r="A112" s="60" t="s">
        <v>43</v>
      </c>
      <c r="B112" s="63" t="s">
        <v>78</v>
      </c>
      <c r="C112" s="63" t="s">
        <v>74</v>
      </c>
      <c r="D112" s="63" t="s">
        <v>52</v>
      </c>
      <c r="E112" s="21">
        <v>130000000</v>
      </c>
      <c r="F112" s="7"/>
      <c r="G112" s="63" t="s">
        <v>4</v>
      </c>
      <c r="H112" s="63" t="s">
        <v>73</v>
      </c>
      <c r="I112" s="63" t="s">
        <v>54</v>
      </c>
      <c r="J112" s="63" t="s">
        <v>87</v>
      </c>
      <c r="K112" s="63" t="s">
        <v>92</v>
      </c>
    </row>
    <row r="113" spans="1:11" s="3" customFormat="1" ht="33" customHeight="1">
      <c r="A113" s="61"/>
      <c r="B113" s="64"/>
      <c r="C113" s="64"/>
      <c r="D113" s="64"/>
      <c r="E113" s="21">
        <f>+E112/12*4</f>
        <v>43333333.333333336</v>
      </c>
      <c r="F113" s="4" t="s">
        <v>117</v>
      </c>
      <c r="G113" s="64"/>
      <c r="H113" s="64"/>
      <c r="I113" s="64"/>
      <c r="J113" s="64"/>
      <c r="K113" s="64"/>
    </row>
    <row r="114" spans="1:11" s="3" customFormat="1" ht="30.75" customHeight="1">
      <c r="A114" s="62"/>
      <c r="B114" s="65"/>
      <c r="C114" s="65"/>
      <c r="D114" s="65"/>
      <c r="E114" s="21">
        <f>+E112-E113</f>
        <v>86666666.66666666</v>
      </c>
      <c r="F114" s="4" t="s">
        <v>118</v>
      </c>
      <c r="G114" s="65"/>
      <c r="H114" s="65"/>
      <c r="I114" s="65"/>
      <c r="J114" s="65"/>
      <c r="K114" s="65"/>
    </row>
    <row r="115" spans="1:11" s="3" customFormat="1" ht="27.75" customHeight="1">
      <c r="A115" s="60" t="s">
        <v>156</v>
      </c>
      <c r="B115" s="63" t="s">
        <v>157</v>
      </c>
      <c r="C115" s="63" t="s">
        <v>158</v>
      </c>
      <c r="D115" s="63" t="s">
        <v>52</v>
      </c>
      <c r="E115" s="21">
        <v>205000000</v>
      </c>
      <c r="F115" s="13"/>
      <c r="G115" s="63" t="s">
        <v>4</v>
      </c>
      <c r="H115" s="63" t="s">
        <v>72</v>
      </c>
      <c r="I115" s="63" t="s">
        <v>60</v>
      </c>
      <c r="J115" s="63" t="s">
        <v>91</v>
      </c>
      <c r="K115" s="63" t="s">
        <v>92</v>
      </c>
    </row>
    <row r="116" spans="1:11" s="3" customFormat="1" ht="28.5" customHeight="1">
      <c r="A116" s="61"/>
      <c r="B116" s="64"/>
      <c r="C116" s="64"/>
      <c r="D116" s="64"/>
      <c r="E116" s="21">
        <f>+E115/12*6</f>
        <v>102500000</v>
      </c>
      <c r="F116" s="13" t="s">
        <v>117</v>
      </c>
      <c r="G116" s="64"/>
      <c r="H116" s="64"/>
      <c r="I116" s="64"/>
      <c r="J116" s="64"/>
      <c r="K116" s="64"/>
    </row>
    <row r="117" spans="1:11" s="3" customFormat="1" ht="28.5" customHeight="1">
      <c r="A117" s="62"/>
      <c r="B117" s="65"/>
      <c r="C117" s="65"/>
      <c r="D117" s="65"/>
      <c r="E117" s="21">
        <f>+E115-E116</f>
        <v>102500000</v>
      </c>
      <c r="F117" s="13" t="s">
        <v>118</v>
      </c>
      <c r="G117" s="65"/>
      <c r="H117" s="65"/>
      <c r="I117" s="65"/>
      <c r="J117" s="65"/>
      <c r="K117" s="65"/>
    </row>
    <row r="118" spans="1:11" s="3" customFormat="1" ht="27.75" customHeight="1">
      <c r="A118" s="60" t="s">
        <v>171</v>
      </c>
      <c r="B118" s="63" t="s">
        <v>172</v>
      </c>
      <c r="C118" s="63" t="s">
        <v>173</v>
      </c>
      <c r="D118" s="63" t="s">
        <v>52</v>
      </c>
      <c r="E118" s="21">
        <v>6200000000</v>
      </c>
      <c r="F118" s="13"/>
      <c r="G118" s="63" t="s">
        <v>4</v>
      </c>
      <c r="H118" s="63" t="s">
        <v>61</v>
      </c>
      <c r="I118" s="63" t="s">
        <v>66</v>
      </c>
      <c r="J118" s="63" t="s">
        <v>195</v>
      </c>
      <c r="K118" s="63" t="s">
        <v>196</v>
      </c>
    </row>
    <row r="119" spans="1:11" s="3" customFormat="1" ht="27" customHeight="1">
      <c r="A119" s="61"/>
      <c r="B119" s="64"/>
      <c r="C119" s="64"/>
      <c r="D119" s="64"/>
      <c r="E119" s="21">
        <v>516666666</v>
      </c>
      <c r="F119" s="13" t="s">
        <v>117</v>
      </c>
      <c r="G119" s="64"/>
      <c r="H119" s="64"/>
      <c r="I119" s="64"/>
      <c r="J119" s="64"/>
      <c r="K119" s="64"/>
    </row>
    <row r="120" spans="1:11" s="3" customFormat="1" ht="30.75" customHeight="1">
      <c r="A120" s="62"/>
      <c r="B120" s="65"/>
      <c r="C120" s="65"/>
      <c r="D120" s="65"/>
      <c r="E120" s="21">
        <v>5683333334</v>
      </c>
      <c r="F120" s="13" t="s">
        <v>118</v>
      </c>
      <c r="G120" s="65"/>
      <c r="H120" s="65"/>
      <c r="I120" s="65"/>
      <c r="J120" s="65"/>
      <c r="K120" s="65"/>
    </row>
    <row r="121" spans="1:11" s="31" customFormat="1" ht="30.75" customHeight="1">
      <c r="A121" s="81" t="s">
        <v>179</v>
      </c>
      <c r="B121" s="82" t="s">
        <v>181</v>
      </c>
      <c r="C121" s="82" t="s">
        <v>158</v>
      </c>
      <c r="D121" s="82" t="s">
        <v>52</v>
      </c>
      <c r="E121" s="24">
        <v>17308099</v>
      </c>
      <c r="F121" s="19"/>
      <c r="G121" s="82" t="s">
        <v>4</v>
      </c>
      <c r="H121" s="82" t="s">
        <v>66</v>
      </c>
      <c r="I121" s="82" t="s">
        <v>71</v>
      </c>
      <c r="J121" s="82" t="s">
        <v>85</v>
      </c>
      <c r="K121" s="83" t="s">
        <v>176</v>
      </c>
    </row>
    <row r="122" spans="1:11" s="31" customFormat="1" ht="27" customHeight="1">
      <c r="A122" s="81"/>
      <c r="B122" s="82"/>
      <c r="C122" s="82"/>
      <c r="D122" s="82"/>
      <c r="E122" s="24">
        <v>0</v>
      </c>
      <c r="F122" s="19" t="s">
        <v>117</v>
      </c>
      <c r="G122" s="82"/>
      <c r="H122" s="82"/>
      <c r="I122" s="82"/>
      <c r="J122" s="82"/>
      <c r="K122" s="83"/>
    </row>
    <row r="123" spans="1:11" s="31" customFormat="1" ht="30.75" customHeight="1">
      <c r="A123" s="81"/>
      <c r="B123" s="82"/>
      <c r="C123" s="82"/>
      <c r="D123" s="82"/>
      <c r="E123" s="24">
        <f>+E121/12*11</f>
        <v>15865757.416666666</v>
      </c>
      <c r="F123" s="19" t="s">
        <v>118</v>
      </c>
      <c r="G123" s="82"/>
      <c r="H123" s="82"/>
      <c r="I123" s="82"/>
      <c r="J123" s="82"/>
      <c r="K123" s="83"/>
    </row>
    <row r="124" spans="1:11" s="31" customFormat="1" ht="27" customHeight="1">
      <c r="A124" s="81"/>
      <c r="B124" s="82"/>
      <c r="C124" s="82"/>
      <c r="D124" s="82"/>
      <c r="E124" s="24">
        <f>+E121/12</f>
        <v>1442341.5833333333</v>
      </c>
      <c r="F124" s="19" t="s">
        <v>119</v>
      </c>
      <c r="G124" s="82"/>
      <c r="H124" s="82"/>
      <c r="I124" s="82"/>
      <c r="J124" s="82"/>
      <c r="K124" s="83"/>
    </row>
    <row r="125" spans="1:11" s="31" customFormat="1" ht="36" customHeight="1">
      <c r="A125" s="81" t="s">
        <v>180</v>
      </c>
      <c r="B125" s="82" t="s">
        <v>177</v>
      </c>
      <c r="C125" s="82" t="s">
        <v>158</v>
      </c>
      <c r="D125" s="82" t="s">
        <v>52</v>
      </c>
      <c r="E125" s="24">
        <v>209000000</v>
      </c>
      <c r="F125" s="32"/>
      <c r="G125" s="82" t="s">
        <v>4</v>
      </c>
      <c r="H125" s="82" t="s">
        <v>66</v>
      </c>
      <c r="I125" s="82" t="s">
        <v>67</v>
      </c>
      <c r="J125" s="82" t="s">
        <v>89</v>
      </c>
      <c r="K125" s="83" t="s">
        <v>178</v>
      </c>
    </row>
    <row r="126" spans="1:11" s="31" customFormat="1" ht="36" customHeight="1">
      <c r="A126" s="81"/>
      <c r="B126" s="82"/>
      <c r="C126" s="82"/>
      <c r="D126" s="82"/>
      <c r="E126" s="24">
        <v>0</v>
      </c>
      <c r="F126" s="32" t="s">
        <v>117</v>
      </c>
      <c r="G126" s="82"/>
      <c r="H126" s="82"/>
      <c r="I126" s="82"/>
      <c r="J126" s="82"/>
      <c r="K126" s="83"/>
    </row>
    <row r="127" spans="1:11" s="31" customFormat="1" ht="36" customHeight="1">
      <c r="A127" s="81"/>
      <c r="B127" s="82"/>
      <c r="C127" s="82"/>
      <c r="D127" s="82"/>
      <c r="E127" s="24">
        <f>+E125</f>
        <v>209000000</v>
      </c>
      <c r="F127" s="33" t="s">
        <v>118</v>
      </c>
      <c r="G127" s="82"/>
      <c r="H127" s="82"/>
      <c r="I127" s="82"/>
      <c r="J127" s="82"/>
      <c r="K127" s="83"/>
    </row>
    <row r="128" spans="1:11" s="3" customFormat="1" ht="29.25" customHeight="1">
      <c r="A128" s="71" t="s">
        <v>132</v>
      </c>
      <c r="B128" s="72"/>
      <c r="C128" s="72"/>
      <c r="D128" s="73"/>
      <c r="E128" s="21">
        <f>+E110+E113+E116+E119+E126+E122</f>
        <v>737499999.3333334</v>
      </c>
      <c r="F128" s="13"/>
      <c r="G128" s="38"/>
      <c r="H128" s="38"/>
      <c r="I128" s="38"/>
      <c r="J128" s="38"/>
      <c r="K128" s="39"/>
    </row>
    <row r="129" spans="1:11" s="3" customFormat="1" ht="30.75" customHeight="1">
      <c r="A129" s="71" t="s">
        <v>133</v>
      </c>
      <c r="B129" s="72"/>
      <c r="C129" s="72"/>
      <c r="D129" s="73"/>
      <c r="E129" s="30">
        <f>+E111+E114+E117+E120+E127+E123</f>
        <v>6202365758.083334</v>
      </c>
      <c r="F129" s="14"/>
      <c r="G129" s="40"/>
      <c r="H129" s="40"/>
      <c r="I129" s="40"/>
      <c r="J129" s="40"/>
      <c r="K129" s="41"/>
    </row>
    <row r="130" spans="1:11" s="3" customFormat="1" ht="31.5" customHeight="1">
      <c r="A130" s="71" t="s">
        <v>182</v>
      </c>
      <c r="B130" s="72"/>
      <c r="C130" s="72"/>
      <c r="D130" s="73"/>
      <c r="E130" s="30">
        <f>E124</f>
        <v>1442341.5833333333</v>
      </c>
      <c r="F130" s="14"/>
      <c r="G130" s="40"/>
      <c r="H130" s="40"/>
      <c r="I130" s="40"/>
      <c r="J130" s="40"/>
      <c r="K130" s="41"/>
    </row>
    <row r="131" spans="1:11" s="3" customFormat="1" ht="32.25" customHeight="1">
      <c r="A131" s="71" t="s">
        <v>44</v>
      </c>
      <c r="B131" s="72"/>
      <c r="C131" s="72"/>
      <c r="D131" s="73"/>
      <c r="E131" s="30">
        <f>+E128+E129+E130</f>
        <v>6941308099</v>
      </c>
      <c r="F131" s="12"/>
      <c r="G131" s="76"/>
      <c r="H131" s="76"/>
      <c r="I131" s="76"/>
      <c r="J131" s="76"/>
      <c r="K131" s="77"/>
    </row>
    <row r="132" spans="1:11" s="3" customFormat="1" ht="19.5" customHeight="1">
      <c r="A132" s="2" t="s">
        <v>45</v>
      </c>
      <c r="B132" s="57" t="s">
        <v>19</v>
      </c>
      <c r="C132" s="58"/>
      <c r="D132" s="58"/>
      <c r="E132" s="58"/>
      <c r="F132" s="58"/>
      <c r="G132" s="58"/>
      <c r="H132" s="58"/>
      <c r="I132" s="58"/>
      <c r="J132" s="58"/>
      <c r="K132" s="59"/>
    </row>
    <row r="133" spans="1:11" s="3" customFormat="1" ht="33" customHeight="1">
      <c r="A133" s="60" t="s">
        <v>46</v>
      </c>
      <c r="B133" s="63" t="s">
        <v>65</v>
      </c>
      <c r="C133" s="63" t="s">
        <v>64</v>
      </c>
      <c r="D133" s="63" t="s">
        <v>79</v>
      </c>
      <c r="E133" s="20">
        <f>3850000000*2</f>
        <v>7700000000</v>
      </c>
      <c r="F133" s="4"/>
      <c r="G133" s="63" t="s">
        <v>4</v>
      </c>
      <c r="H133" s="63" t="s">
        <v>73</v>
      </c>
      <c r="I133" s="63" t="s">
        <v>54</v>
      </c>
      <c r="J133" s="63" t="s">
        <v>147</v>
      </c>
      <c r="K133" s="63" t="s">
        <v>143</v>
      </c>
    </row>
    <row r="134" spans="1:11" s="3" customFormat="1" ht="30" customHeight="1">
      <c r="A134" s="61"/>
      <c r="B134" s="64"/>
      <c r="C134" s="64"/>
      <c r="D134" s="64"/>
      <c r="E134" s="20">
        <f>+E133/24*4</f>
        <v>1283333333.3333333</v>
      </c>
      <c r="F134" s="4" t="s">
        <v>117</v>
      </c>
      <c r="G134" s="64"/>
      <c r="H134" s="64"/>
      <c r="I134" s="64"/>
      <c r="J134" s="64"/>
      <c r="K134" s="64"/>
    </row>
    <row r="135" spans="1:11" s="3" customFormat="1" ht="32.25" customHeight="1">
      <c r="A135" s="61"/>
      <c r="B135" s="64"/>
      <c r="C135" s="64"/>
      <c r="D135" s="64"/>
      <c r="E135" s="20">
        <f>+E133/24*12</f>
        <v>3850000000</v>
      </c>
      <c r="F135" s="5" t="s">
        <v>118</v>
      </c>
      <c r="G135" s="64"/>
      <c r="H135" s="64"/>
      <c r="I135" s="64"/>
      <c r="J135" s="64"/>
      <c r="K135" s="64"/>
    </row>
    <row r="136" spans="1:11" s="3" customFormat="1" ht="32.25" customHeight="1">
      <c r="A136" s="62"/>
      <c r="B136" s="65"/>
      <c r="C136" s="65"/>
      <c r="D136" s="65"/>
      <c r="E136" s="22">
        <f>+E133/24*8</f>
        <v>2566666666.6666665</v>
      </c>
      <c r="F136" s="5" t="s">
        <v>119</v>
      </c>
      <c r="G136" s="65"/>
      <c r="H136" s="65"/>
      <c r="I136" s="65"/>
      <c r="J136" s="65"/>
      <c r="K136" s="65"/>
    </row>
    <row r="137" spans="1:11" s="3" customFormat="1" ht="32.25" customHeight="1">
      <c r="A137" s="60" t="s">
        <v>159</v>
      </c>
      <c r="B137" s="63" t="s">
        <v>160</v>
      </c>
      <c r="C137" s="63" t="s">
        <v>162</v>
      </c>
      <c r="D137" s="63" t="s">
        <v>161</v>
      </c>
      <c r="E137" s="20">
        <v>1500000000</v>
      </c>
      <c r="F137" s="4"/>
      <c r="G137" s="63" t="s">
        <v>4</v>
      </c>
      <c r="H137" s="63" t="s">
        <v>72</v>
      </c>
      <c r="I137" s="63" t="s">
        <v>60</v>
      </c>
      <c r="J137" s="63" t="s">
        <v>91</v>
      </c>
      <c r="K137" s="63" t="s">
        <v>166</v>
      </c>
    </row>
    <row r="138" spans="1:11" s="3" customFormat="1" ht="32.25" customHeight="1">
      <c r="A138" s="61"/>
      <c r="B138" s="64"/>
      <c r="C138" s="64"/>
      <c r="D138" s="64"/>
      <c r="E138" s="20">
        <f>+E137/12*6</f>
        <v>750000000</v>
      </c>
      <c r="F138" s="4" t="s">
        <v>117</v>
      </c>
      <c r="G138" s="64"/>
      <c r="H138" s="64"/>
      <c r="I138" s="64"/>
      <c r="J138" s="64"/>
      <c r="K138" s="64"/>
    </row>
    <row r="139" spans="1:11" s="3" customFormat="1" ht="30" customHeight="1">
      <c r="A139" s="62"/>
      <c r="B139" s="65"/>
      <c r="C139" s="65"/>
      <c r="D139" s="65"/>
      <c r="E139" s="20">
        <f>+E137-E138</f>
        <v>750000000</v>
      </c>
      <c r="F139" s="4" t="s">
        <v>118</v>
      </c>
      <c r="G139" s="65"/>
      <c r="H139" s="65"/>
      <c r="I139" s="65"/>
      <c r="J139" s="65"/>
      <c r="K139" s="65"/>
    </row>
    <row r="140" spans="1:11" s="3" customFormat="1" ht="24" customHeight="1">
      <c r="A140" s="71" t="s">
        <v>134</v>
      </c>
      <c r="B140" s="72"/>
      <c r="C140" s="72"/>
      <c r="D140" s="73"/>
      <c r="E140" s="23">
        <f>+E134+E138</f>
        <v>2033333333.3333333</v>
      </c>
      <c r="F140" s="13"/>
      <c r="G140" s="28"/>
      <c r="H140" s="38"/>
      <c r="I140" s="38"/>
      <c r="J140" s="38"/>
      <c r="K140" s="39"/>
    </row>
    <row r="141" spans="1:11" s="3" customFormat="1" ht="24" customHeight="1">
      <c r="A141" s="71" t="s">
        <v>135</v>
      </c>
      <c r="B141" s="72"/>
      <c r="C141" s="72"/>
      <c r="D141" s="73"/>
      <c r="E141" s="23">
        <f>+E135+E139</f>
        <v>4600000000</v>
      </c>
      <c r="F141" s="14"/>
      <c r="G141" s="40"/>
      <c r="H141" s="40"/>
      <c r="I141" s="40"/>
      <c r="J141" s="40"/>
      <c r="K141" s="41"/>
    </row>
    <row r="142" spans="1:11" s="3" customFormat="1" ht="24" customHeight="1">
      <c r="A142" s="71" t="s">
        <v>148</v>
      </c>
      <c r="B142" s="72"/>
      <c r="C142" s="72"/>
      <c r="D142" s="73"/>
      <c r="E142" s="23">
        <f>+E136</f>
        <v>2566666666.6666665</v>
      </c>
      <c r="F142" s="14"/>
      <c r="G142" s="40"/>
      <c r="H142" s="40"/>
      <c r="I142" s="40"/>
      <c r="J142" s="40"/>
      <c r="K142" s="41"/>
    </row>
    <row r="143" spans="1:11" s="3" customFormat="1" ht="20.25" customHeight="1">
      <c r="A143" s="71" t="s">
        <v>47</v>
      </c>
      <c r="B143" s="72"/>
      <c r="C143" s="72"/>
      <c r="D143" s="73"/>
      <c r="E143" s="23">
        <f>+E140+E141+E142</f>
        <v>9200000000</v>
      </c>
      <c r="F143" s="10"/>
      <c r="G143" s="93"/>
      <c r="H143" s="93"/>
      <c r="I143" s="93"/>
      <c r="J143" s="93"/>
      <c r="K143" s="94"/>
    </row>
    <row r="144" spans="1:11" s="3" customFormat="1" ht="19.5" customHeight="1">
      <c r="A144" s="2" t="s">
        <v>183</v>
      </c>
      <c r="B144" s="57" t="s">
        <v>184</v>
      </c>
      <c r="C144" s="58"/>
      <c r="D144" s="58"/>
      <c r="E144" s="58"/>
      <c r="F144" s="58"/>
      <c r="G144" s="58"/>
      <c r="H144" s="58"/>
      <c r="I144" s="58"/>
      <c r="J144" s="58"/>
      <c r="K144" s="59"/>
    </row>
    <row r="145" spans="1:11" s="3" customFormat="1" ht="41.25" customHeight="1">
      <c r="A145" s="60" t="s">
        <v>187</v>
      </c>
      <c r="B145" s="63" t="s">
        <v>184</v>
      </c>
      <c r="C145" s="63" t="s">
        <v>185</v>
      </c>
      <c r="D145" s="63" t="s">
        <v>186</v>
      </c>
      <c r="E145" s="20">
        <f>1400000000*2</f>
        <v>2800000000</v>
      </c>
      <c r="F145" s="4"/>
      <c r="G145" s="63" t="s">
        <v>4</v>
      </c>
      <c r="H145" s="63" t="s">
        <v>66</v>
      </c>
      <c r="I145" s="63" t="s">
        <v>71</v>
      </c>
      <c r="J145" s="63" t="s">
        <v>85</v>
      </c>
      <c r="K145" s="63" t="s">
        <v>190</v>
      </c>
    </row>
    <row r="146" spans="1:11" s="3" customFormat="1" ht="30" customHeight="1">
      <c r="A146" s="61"/>
      <c r="B146" s="64"/>
      <c r="C146" s="64"/>
      <c r="D146" s="64"/>
      <c r="E146" s="20">
        <v>0</v>
      </c>
      <c r="F146" s="4" t="s">
        <v>117</v>
      </c>
      <c r="G146" s="64"/>
      <c r="H146" s="64"/>
      <c r="I146" s="64"/>
      <c r="J146" s="64"/>
      <c r="K146" s="64"/>
    </row>
    <row r="147" spans="1:11" s="3" customFormat="1" ht="32.25" customHeight="1">
      <c r="A147" s="61"/>
      <c r="B147" s="64"/>
      <c r="C147" s="64"/>
      <c r="D147" s="64"/>
      <c r="E147" s="20">
        <f>+E145/12*11</f>
        <v>2566666666.666667</v>
      </c>
      <c r="F147" s="5" t="s">
        <v>118</v>
      </c>
      <c r="G147" s="64"/>
      <c r="H147" s="64"/>
      <c r="I147" s="64"/>
      <c r="J147" s="64"/>
      <c r="K147" s="64"/>
    </row>
    <row r="148" spans="1:11" s="3" customFormat="1" ht="32.25" customHeight="1">
      <c r="A148" s="62"/>
      <c r="B148" s="65"/>
      <c r="C148" s="65"/>
      <c r="D148" s="65"/>
      <c r="E148" s="20">
        <f>+E145/12</f>
        <v>233333333.33333334</v>
      </c>
      <c r="F148" s="5" t="s">
        <v>119</v>
      </c>
      <c r="G148" s="65"/>
      <c r="H148" s="65"/>
      <c r="I148" s="65"/>
      <c r="J148" s="65"/>
      <c r="K148" s="65"/>
    </row>
    <row r="149" spans="1:11" s="3" customFormat="1" ht="19.5" customHeight="1">
      <c r="A149" s="71" t="s">
        <v>191</v>
      </c>
      <c r="B149" s="72"/>
      <c r="C149" s="72"/>
      <c r="D149" s="73"/>
      <c r="E149" s="20">
        <f>+E146</f>
        <v>0</v>
      </c>
      <c r="F149" s="13"/>
      <c r="G149" s="28"/>
      <c r="H149" s="38"/>
      <c r="I149" s="38"/>
      <c r="J149" s="38"/>
      <c r="K149" s="39"/>
    </row>
    <row r="150" spans="1:11" s="3" customFormat="1" ht="21" customHeight="1">
      <c r="A150" s="71" t="s">
        <v>192</v>
      </c>
      <c r="B150" s="72"/>
      <c r="C150" s="72"/>
      <c r="D150" s="73"/>
      <c r="E150" s="23">
        <f>+E147</f>
        <v>2566666666.666667</v>
      </c>
      <c r="F150" s="14"/>
      <c r="G150" s="40"/>
      <c r="H150" s="40"/>
      <c r="I150" s="40"/>
      <c r="J150" s="40"/>
      <c r="K150" s="41"/>
    </row>
    <row r="151" spans="1:11" s="3" customFormat="1" ht="18.75" customHeight="1">
      <c r="A151" s="71" t="s">
        <v>193</v>
      </c>
      <c r="B151" s="72"/>
      <c r="C151" s="72"/>
      <c r="D151" s="73"/>
      <c r="E151" s="23">
        <f>+E148</f>
        <v>233333333.33333334</v>
      </c>
      <c r="F151" s="14"/>
      <c r="G151" s="40"/>
      <c r="H151" s="40"/>
      <c r="I151" s="40"/>
      <c r="J151" s="40"/>
      <c r="K151" s="41"/>
    </row>
    <row r="152" spans="1:11" s="3" customFormat="1" ht="16.5" customHeight="1">
      <c r="A152" s="71" t="s">
        <v>189</v>
      </c>
      <c r="B152" s="72"/>
      <c r="C152" s="72"/>
      <c r="D152" s="73"/>
      <c r="E152" s="23">
        <f>+E149+E150+E151</f>
        <v>2800000000.0000005</v>
      </c>
      <c r="F152" s="10"/>
      <c r="G152" s="93"/>
      <c r="H152" s="93"/>
      <c r="I152" s="93"/>
      <c r="J152" s="93"/>
      <c r="K152" s="94"/>
    </row>
    <row r="153" spans="1:11" s="3" customFormat="1" ht="21.75" customHeight="1">
      <c r="A153" s="54" t="s">
        <v>137</v>
      </c>
      <c r="B153" s="56"/>
      <c r="C153" s="56"/>
      <c r="D153" s="55"/>
      <c r="E153" s="30">
        <f>+E51+E59+E103+E128+E140+E149</f>
        <v>10696932981.573334</v>
      </c>
      <c r="F153" s="10"/>
      <c r="G153" s="40"/>
      <c r="H153" s="40"/>
      <c r="I153" s="40"/>
      <c r="J153" s="40"/>
      <c r="K153" s="41"/>
    </row>
    <row r="154" spans="1:11" s="3" customFormat="1" ht="23.25" customHeight="1">
      <c r="A154" s="54" t="s">
        <v>138</v>
      </c>
      <c r="B154" s="56"/>
      <c r="C154" s="56"/>
      <c r="D154" s="55"/>
      <c r="E154" s="30">
        <f>+E52+E60+E104+E129+E141+E150</f>
        <v>48686953593.84334</v>
      </c>
      <c r="F154" s="10"/>
      <c r="G154" s="40"/>
      <c r="H154" s="40"/>
      <c r="I154" s="40"/>
      <c r="J154" s="40"/>
      <c r="K154" s="41"/>
    </row>
    <row r="155" spans="1:11" s="17" customFormat="1" ht="23.25" customHeight="1">
      <c r="A155" s="54" t="s">
        <v>136</v>
      </c>
      <c r="B155" s="56"/>
      <c r="C155" s="56"/>
      <c r="D155" s="55"/>
      <c r="E155" s="30">
        <f>+E53+E105+E142+E151+E130</f>
        <v>5385024424.916666</v>
      </c>
      <c r="F155" s="16"/>
      <c r="G155" s="95"/>
      <c r="H155" s="95"/>
      <c r="I155" s="95"/>
      <c r="J155" s="95"/>
      <c r="K155" s="96"/>
    </row>
    <row r="156" spans="1:11" s="17" customFormat="1" ht="22.5" customHeight="1">
      <c r="A156" s="54" t="s">
        <v>139</v>
      </c>
      <c r="B156" s="56"/>
      <c r="C156" s="56"/>
      <c r="D156" s="55"/>
      <c r="E156" s="25">
        <f>+E106</f>
        <v>54836666.666666664</v>
      </c>
      <c r="F156" s="16"/>
      <c r="G156" s="42"/>
      <c r="H156" s="42"/>
      <c r="I156" s="42"/>
      <c r="J156" s="42"/>
      <c r="K156" s="43"/>
    </row>
    <row r="157" spans="1:11" s="17" customFormat="1" ht="17.25" customHeight="1">
      <c r="A157" s="54" t="s">
        <v>37</v>
      </c>
      <c r="B157" s="56"/>
      <c r="C157" s="56"/>
      <c r="D157" s="55"/>
      <c r="E157" s="45">
        <f>SUM(E153:E156)</f>
        <v>64823747667</v>
      </c>
      <c r="F157" s="18"/>
      <c r="G157" s="97"/>
      <c r="H157" s="97"/>
      <c r="I157" s="97"/>
      <c r="J157" s="97"/>
      <c r="K157" s="98"/>
    </row>
    <row r="158" ht="15">
      <c r="B158" s="46">
        <v>59019.02</v>
      </c>
    </row>
    <row r="161" ht="15">
      <c r="E161" s="48"/>
    </row>
    <row r="162" ht="15">
      <c r="E162" s="49"/>
    </row>
    <row r="163" ht="15">
      <c r="E163" s="50"/>
    </row>
    <row r="164" ht="15">
      <c r="E164" s="47"/>
    </row>
    <row r="165" ht="15">
      <c r="E165" s="47"/>
    </row>
    <row r="166" ht="15">
      <c r="E166" s="47"/>
    </row>
  </sheetData>
  <sheetProtection/>
  <mergeCells count="357">
    <mergeCell ref="A154:D154"/>
    <mergeCell ref="A155:D155"/>
    <mergeCell ref="G155:K155"/>
    <mergeCell ref="A156:D156"/>
    <mergeCell ref="A157:D157"/>
    <mergeCell ref="G157:K157"/>
    <mergeCell ref="A149:D149"/>
    <mergeCell ref="A150:D150"/>
    <mergeCell ref="A151:D151"/>
    <mergeCell ref="A152:D152"/>
    <mergeCell ref="G152:K152"/>
    <mergeCell ref="A153:D153"/>
    <mergeCell ref="B144:K144"/>
    <mergeCell ref="A145:A148"/>
    <mergeCell ref="B145:B148"/>
    <mergeCell ref="C145:C148"/>
    <mergeCell ref="D145:D148"/>
    <mergeCell ref="G145:G148"/>
    <mergeCell ref="H145:H148"/>
    <mergeCell ref="I145:I148"/>
    <mergeCell ref="J145:J148"/>
    <mergeCell ref="K145:K148"/>
    <mergeCell ref="K137:K139"/>
    <mergeCell ref="A140:D140"/>
    <mergeCell ref="A141:D141"/>
    <mergeCell ref="A142:D142"/>
    <mergeCell ref="A143:D143"/>
    <mergeCell ref="G143:K143"/>
    <mergeCell ref="J133:J136"/>
    <mergeCell ref="K133:K136"/>
    <mergeCell ref="A137:A139"/>
    <mergeCell ref="B137:B139"/>
    <mergeCell ref="C137:C139"/>
    <mergeCell ref="D137:D139"/>
    <mergeCell ref="G137:G139"/>
    <mergeCell ref="H137:H139"/>
    <mergeCell ref="I137:I139"/>
    <mergeCell ref="J137:J139"/>
    <mergeCell ref="A131:D131"/>
    <mergeCell ref="G131:K131"/>
    <mergeCell ref="B132:K132"/>
    <mergeCell ref="A133:A136"/>
    <mergeCell ref="B133:B136"/>
    <mergeCell ref="C133:C136"/>
    <mergeCell ref="D133:D136"/>
    <mergeCell ref="G133:G136"/>
    <mergeCell ref="H133:H136"/>
    <mergeCell ref="I133:I136"/>
    <mergeCell ref="I125:I127"/>
    <mergeCell ref="J125:J127"/>
    <mergeCell ref="K125:K127"/>
    <mergeCell ref="A128:D128"/>
    <mergeCell ref="A129:D129"/>
    <mergeCell ref="A130:D130"/>
    <mergeCell ref="A125:A127"/>
    <mergeCell ref="B125:B127"/>
    <mergeCell ref="C125:C127"/>
    <mergeCell ref="D125:D127"/>
    <mergeCell ref="G125:G127"/>
    <mergeCell ref="H125:H127"/>
    <mergeCell ref="K118:K120"/>
    <mergeCell ref="A121:A124"/>
    <mergeCell ref="B121:B124"/>
    <mergeCell ref="C121:C124"/>
    <mergeCell ref="D121:D124"/>
    <mergeCell ref="G121:G124"/>
    <mergeCell ref="H121:H124"/>
    <mergeCell ref="I121:I124"/>
    <mergeCell ref="K121:K124"/>
    <mergeCell ref="J115:J117"/>
    <mergeCell ref="K115:K117"/>
    <mergeCell ref="A118:A120"/>
    <mergeCell ref="B118:B120"/>
    <mergeCell ref="C118:C120"/>
    <mergeCell ref="D118:D120"/>
    <mergeCell ref="G118:G120"/>
    <mergeCell ref="H118:H120"/>
    <mergeCell ref="A115:A117"/>
    <mergeCell ref="B115:B117"/>
    <mergeCell ref="C115:C117"/>
    <mergeCell ref="D115:D117"/>
    <mergeCell ref="G115:G117"/>
    <mergeCell ref="J121:J124"/>
    <mergeCell ref="H112:H114"/>
    <mergeCell ref="I118:I120"/>
    <mergeCell ref="J118:J120"/>
    <mergeCell ref="I112:I114"/>
    <mergeCell ref="J112:J114"/>
    <mergeCell ref="K112:K114"/>
    <mergeCell ref="I109:I111"/>
    <mergeCell ref="J109:J111"/>
    <mergeCell ref="K109:K111"/>
    <mergeCell ref="H115:H117"/>
    <mergeCell ref="I115:I117"/>
    <mergeCell ref="A112:A114"/>
    <mergeCell ref="B112:B114"/>
    <mergeCell ref="C112:C114"/>
    <mergeCell ref="D112:D114"/>
    <mergeCell ref="G112:G114"/>
    <mergeCell ref="A99:A102"/>
    <mergeCell ref="B99:B102"/>
    <mergeCell ref="C99:C102"/>
    <mergeCell ref="B108:K108"/>
    <mergeCell ref="A109:A111"/>
    <mergeCell ref="B109:B111"/>
    <mergeCell ref="C109:C111"/>
    <mergeCell ref="D109:D111"/>
    <mergeCell ref="G109:G111"/>
    <mergeCell ref="H109:H111"/>
    <mergeCell ref="A103:D103"/>
    <mergeCell ref="F103:K107"/>
    <mergeCell ref="A104:D104"/>
    <mergeCell ref="A105:D105"/>
    <mergeCell ref="A106:D106"/>
    <mergeCell ref="A107:D107"/>
    <mergeCell ref="D99:D102"/>
    <mergeCell ref="G99:G102"/>
    <mergeCell ref="H99:H102"/>
    <mergeCell ref="K91:K94"/>
    <mergeCell ref="I95:I98"/>
    <mergeCell ref="J95:J98"/>
    <mergeCell ref="K95:K98"/>
    <mergeCell ref="I99:I102"/>
    <mergeCell ref="J99:J102"/>
    <mergeCell ref="K99:K102"/>
    <mergeCell ref="A95:A98"/>
    <mergeCell ref="B95:B98"/>
    <mergeCell ref="C95:C98"/>
    <mergeCell ref="D95:D98"/>
    <mergeCell ref="G95:G98"/>
    <mergeCell ref="H95:H98"/>
    <mergeCell ref="J88:J90"/>
    <mergeCell ref="K88:K90"/>
    <mergeCell ref="A91:A94"/>
    <mergeCell ref="B91:B94"/>
    <mergeCell ref="C91:C94"/>
    <mergeCell ref="D91:D94"/>
    <mergeCell ref="G91:G94"/>
    <mergeCell ref="H91:H94"/>
    <mergeCell ref="I91:I94"/>
    <mergeCell ref="J91:J94"/>
    <mergeCell ref="I84:I87"/>
    <mergeCell ref="J84:J87"/>
    <mergeCell ref="K84:K87"/>
    <mergeCell ref="A88:A90"/>
    <mergeCell ref="B88:B90"/>
    <mergeCell ref="C88:C90"/>
    <mergeCell ref="D88:D90"/>
    <mergeCell ref="G88:G90"/>
    <mergeCell ref="H88:H90"/>
    <mergeCell ref="I88:I90"/>
    <mergeCell ref="A84:A87"/>
    <mergeCell ref="B84:B87"/>
    <mergeCell ref="C84:C87"/>
    <mergeCell ref="D84:D87"/>
    <mergeCell ref="G84:G87"/>
    <mergeCell ref="H84:H87"/>
    <mergeCell ref="K74:K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J70:J73"/>
    <mergeCell ref="K70:K73"/>
    <mergeCell ref="A74:A78"/>
    <mergeCell ref="B74:B78"/>
    <mergeCell ref="C74:C78"/>
    <mergeCell ref="D74:D78"/>
    <mergeCell ref="G74:G78"/>
    <mergeCell ref="H74:H78"/>
    <mergeCell ref="I74:I78"/>
    <mergeCell ref="J74:J78"/>
    <mergeCell ref="I67:I69"/>
    <mergeCell ref="J67:J69"/>
    <mergeCell ref="K67:K69"/>
    <mergeCell ref="A70:A73"/>
    <mergeCell ref="B70:B73"/>
    <mergeCell ref="C70:C73"/>
    <mergeCell ref="D70:D73"/>
    <mergeCell ref="G70:G73"/>
    <mergeCell ref="H70:H73"/>
    <mergeCell ref="I70:I73"/>
    <mergeCell ref="A67:A69"/>
    <mergeCell ref="B67:B69"/>
    <mergeCell ref="C67:C69"/>
    <mergeCell ref="D67:D69"/>
    <mergeCell ref="G67:G69"/>
    <mergeCell ref="H67:H69"/>
    <mergeCell ref="B63:K63"/>
    <mergeCell ref="A64:A66"/>
    <mergeCell ref="B64:B66"/>
    <mergeCell ref="C64:C66"/>
    <mergeCell ref="D64:D66"/>
    <mergeCell ref="G64:G66"/>
    <mergeCell ref="H64:H66"/>
    <mergeCell ref="I64:I66"/>
    <mergeCell ref="J64:J66"/>
    <mergeCell ref="K64:K66"/>
    <mergeCell ref="I56:I58"/>
    <mergeCell ref="J56:J58"/>
    <mergeCell ref="K56:K58"/>
    <mergeCell ref="A59:D59"/>
    <mergeCell ref="A60:D60"/>
    <mergeCell ref="A61:D61"/>
    <mergeCell ref="G61:K61"/>
    <mergeCell ref="A53:D53"/>
    <mergeCell ref="A54:D54"/>
    <mergeCell ref="G54:K54"/>
    <mergeCell ref="B55:K55"/>
    <mergeCell ref="A56:A58"/>
    <mergeCell ref="B56:B58"/>
    <mergeCell ref="C56:C58"/>
    <mergeCell ref="D56:D58"/>
    <mergeCell ref="G56:G58"/>
    <mergeCell ref="H56:H58"/>
    <mergeCell ref="I47:I50"/>
    <mergeCell ref="J47:J50"/>
    <mergeCell ref="K47:K50"/>
    <mergeCell ref="A51:D51"/>
    <mergeCell ref="G51:K51"/>
    <mergeCell ref="A52:D52"/>
    <mergeCell ref="A47:A50"/>
    <mergeCell ref="B47:B50"/>
    <mergeCell ref="C47:C50"/>
    <mergeCell ref="D47:D50"/>
    <mergeCell ref="G47:G50"/>
    <mergeCell ref="H47:H50"/>
    <mergeCell ref="K41:K43"/>
    <mergeCell ref="A44:A46"/>
    <mergeCell ref="B44:B46"/>
    <mergeCell ref="C44:C46"/>
    <mergeCell ref="D44:D46"/>
    <mergeCell ref="G44:G46"/>
    <mergeCell ref="H44:H46"/>
    <mergeCell ref="I44:I46"/>
    <mergeCell ref="J44:J46"/>
    <mergeCell ref="K44:K46"/>
    <mergeCell ref="J37:J40"/>
    <mergeCell ref="K37:K40"/>
    <mergeCell ref="A41:A43"/>
    <mergeCell ref="B41:B43"/>
    <mergeCell ref="C41:C43"/>
    <mergeCell ref="D41:D43"/>
    <mergeCell ref="G41:G43"/>
    <mergeCell ref="H41:H43"/>
    <mergeCell ref="I41:I43"/>
    <mergeCell ref="J41:J43"/>
    <mergeCell ref="I35:I36"/>
    <mergeCell ref="J35:J36"/>
    <mergeCell ref="K35:K36"/>
    <mergeCell ref="A37:A40"/>
    <mergeCell ref="B37:B40"/>
    <mergeCell ref="C37:C40"/>
    <mergeCell ref="D37:D40"/>
    <mergeCell ref="G37:G40"/>
    <mergeCell ref="H37:H40"/>
    <mergeCell ref="I37:I40"/>
    <mergeCell ref="A35:A36"/>
    <mergeCell ref="B35:B36"/>
    <mergeCell ref="C35:C36"/>
    <mergeCell ref="D35:D36"/>
    <mergeCell ref="G35:G36"/>
    <mergeCell ref="H35:H36"/>
    <mergeCell ref="K29:K30"/>
    <mergeCell ref="A31:A34"/>
    <mergeCell ref="B31:B34"/>
    <mergeCell ref="C31:C34"/>
    <mergeCell ref="D31:D34"/>
    <mergeCell ref="G31:G34"/>
    <mergeCell ref="H31:H34"/>
    <mergeCell ref="I31:I34"/>
    <mergeCell ref="J31:J34"/>
    <mergeCell ref="K31:K34"/>
    <mergeCell ref="J25:J28"/>
    <mergeCell ref="K25:K28"/>
    <mergeCell ref="A29:A30"/>
    <mergeCell ref="B29:B30"/>
    <mergeCell ref="C29:C30"/>
    <mergeCell ref="D29:D30"/>
    <mergeCell ref="G29:G30"/>
    <mergeCell ref="H29:H30"/>
    <mergeCell ref="I29:I30"/>
    <mergeCell ref="J29:J30"/>
    <mergeCell ref="I22:I24"/>
    <mergeCell ref="J22:J24"/>
    <mergeCell ref="K22:K24"/>
    <mergeCell ref="A25:A28"/>
    <mergeCell ref="B25:B28"/>
    <mergeCell ref="C25:C28"/>
    <mergeCell ref="D25:D28"/>
    <mergeCell ref="G25:G28"/>
    <mergeCell ref="H25:H28"/>
    <mergeCell ref="I25:I28"/>
    <mergeCell ref="A22:A24"/>
    <mergeCell ref="B22:B24"/>
    <mergeCell ref="C22:C24"/>
    <mergeCell ref="D22:D24"/>
    <mergeCell ref="G22:G24"/>
    <mergeCell ref="H22:H24"/>
    <mergeCell ref="K16:K18"/>
    <mergeCell ref="A19:A21"/>
    <mergeCell ref="B19:B21"/>
    <mergeCell ref="C19:C21"/>
    <mergeCell ref="D19:D21"/>
    <mergeCell ref="G19:G21"/>
    <mergeCell ref="H19:H21"/>
    <mergeCell ref="I19:I21"/>
    <mergeCell ref="J19:J21"/>
    <mergeCell ref="K19:K21"/>
    <mergeCell ref="J13:J15"/>
    <mergeCell ref="K13:K15"/>
    <mergeCell ref="A16:A18"/>
    <mergeCell ref="B16:B18"/>
    <mergeCell ref="C16:C18"/>
    <mergeCell ref="D16:D18"/>
    <mergeCell ref="G16:G18"/>
    <mergeCell ref="H16:H18"/>
    <mergeCell ref="I16:I18"/>
    <mergeCell ref="J16:J18"/>
    <mergeCell ref="I10:I12"/>
    <mergeCell ref="J10:J12"/>
    <mergeCell ref="K10:K12"/>
    <mergeCell ref="A13:A15"/>
    <mergeCell ref="B13:B15"/>
    <mergeCell ref="C13:C15"/>
    <mergeCell ref="D13:D15"/>
    <mergeCell ref="G13:G15"/>
    <mergeCell ref="H13:H15"/>
    <mergeCell ref="I13:I15"/>
    <mergeCell ref="A10:A12"/>
    <mergeCell ref="B10:B12"/>
    <mergeCell ref="C10:C12"/>
    <mergeCell ref="D10:D12"/>
    <mergeCell ref="G10:G12"/>
    <mergeCell ref="H10:H12"/>
    <mergeCell ref="I5:I7"/>
    <mergeCell ref="J5:J7"/>
    <mergeCell ref="K5:K7"/>
    <mergeCell ref="B8:B9"/>
    <mergeCell ref="C8:C9"/>
    <mergeCell ref="D8:D9"/>
    <mergeCell ref="K8:K9"/>
    <mergeCell ref="A1:K1"/>
    <mergeCell ref="E2:F2"/>
    <mergeCell ref="A3:K3"/>
    <mergeCell ref="B4:K4"/>
    <mergeCell ref="A5:A7"/>
    <mergeCell ref="B5:B7"/>
    <mergeCell ref="C5:C7"/>
    <mergeCell ref="D5:D7"/>
    <mergeCell ref="G5:G7"/>
    <mergeCell ref="H5:H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4" r:id="rId1"/>
  <headerFooter>
    <oddHeader>&amp;C&amp;P/&amp;P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Ksenija Bosnjak</cp:lastModifiedBy>
  <cp:lastPrinted>2019-12-19T07:44:28Z</cp:lastPrinted>
  <dcterms:created xsi:type="dcterms:W3CDTF">2014-10-14T12:18:41Z</dcterms:created>
  <dcterms:modified xsi:type="dcterms:W3CDTF">2019-12-19T07:44:32Z</dcterms:modified>
  <cp:category/>
  <cp:version/>
  <cp:contentType/>
  <cp:contentStatus/>
</cp:coreProperties>
</file>