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tijana.ilic\AppData\Local\Microsoft\Windows\INetCache\Content.Outlook\XYE5WCQU\"/>
    </mc:Choice>
  </mc:AlternateContent>
  <xr:revisionPtr revIDLastSave="0" documentId="13_ncr:1_{C1589757-61F9-4830-B0EA-CC28E718F558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I kvarta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" i="2" l="1"/>
  <c r="W5" i="2"/>
  <c r="F4" i="2" l="1"/>
  <c r="F7" i="2"/>
  <c r="F8" i="2" l="1"/>
  <c r="U8" i="2" l="1"/>
  <c r="U3" i="2" l="1"/>
  <c r="R3" i="2" l="1"/>
  <c r="T7" i="2" l="1"/>
  <c r="Q2" i="2" l="1"/>
  <c r="K3" i="2" l="1"/>
  <c r="K2" i="2"/>
  <c r="M4" i="2" l="1"/>
  <c r="M7" i="2"/>
  <c r="M6" i="2"/>
  <c r="Z3" i="2"/>
  <c r="N8" i="2" l="1"/>
  <c r="Q5" i="2"/>
  <c r="D2" i="2" l="1"/>
  <c r="E2" i="2" s="1"/>
  <c r="D8" i="2" l="1"/>
  <c r="E8" i="2" s="1"/>
  <c r="D7" i="2"/>
  <c r="E7" i="2" s="1"/>
  <c r="D6" i="2"/>
  <c r="E6" i="2" s="1"/>
  <c r="D5" i="2"/>
  <c r="E5" i="2" s="1"/>
  <c r="D4" i="2"/>
  <c r="E4" i="2" s="1"/>
  <c r="D3" i="2"/>
  <c r="E3" i="2" s="1"/>
</calcChain>
</file>

<file path=xl/sharedStrings.xml><?xml version="1.0" encoding="utf-8"?>
<sst xmlns="http://schemas.openxmlformats.org/spreadsheetml/2006/main" count="45" uniqueCount="45">
  <si>
    <t xml:space="preserve">Koagulacioni faktor VIII (antihemofilni faktor VIII, poreklom iz humane plazme) </t>
  </si>
  <si>
    <t>Rekombinantni faktor VIII</t>
  </si>
  <si>
    <t>Koncentrat aktiviranih faktora protrombinskog kompleksa (antiinhibitorski kompleks faktora VIII)</t>
  </si>
  <si>
    <t>Кoagulacioni faktor IX, poreklom iz humane plazme</t>
  </si>
  <si>
    <t xml:space="preserve">Koncentrat faktora VIII i von Willebrand-ovog faktora  (odnos vWFRcof:faktoru VIII najmanje 1) </t>
  </si>
  <si>
    <t>Koagulacioni faktor VIIa, eptakog alfa (aktivirani)</t>
  </si>
  <si>
    <t>Rekombinantni faktor IX</t>
  </si>
  <si>
    <t>Количине по ОС</t>
  </si>
  <si>
    <t>I квартал</t>
  </si>
  <si>
    <t>Преостало</t>
  </si>
  <si>
    <t>ОБ Суботица</t>
  </si>
  <si>
    <t xml:space="preserve">ОБ Зрењанин </t>
  </si>
  <si>
    <t>ОБ Вршац</t>
  </si>
  <si>
    <t>ОБ Панчево</t>
  </si>
  <si>
    <t>ОБ Сомбор</t>
  </si>
  <si>
    <t xml:space="preserve"> ИЗЗДО</t>
  </si>
  <si>
    <t xml:space="preserve">КЦ Војводине Нови Сад </t>
  </si>
  <si>
    <t>ОБ Сремска Митровица</t>
  </si>
  <si>
    <t>ОБ Лозница</t>
  </si>
  <si>
    <t>ОБ Шабац</t>
  </si>
  <si>
    <t>ОБ Смедерево</t>
  </si>
  <si>
    <t>ОБ Смедеревска Паланка</t>
  </si>
  <si>
    <t>OB PožarevacОБ Пожаревац</t>
  </si>
  <si>
    <t>КЦ Крагујевац</t>
  </si>
  <si>
    <t>ОБ Јагодина</t>
  </si>
  <si>
    <t>ЗЦ Неготин</t>
  </si>
  <si>
    <t>ЗЦ Ужице</t>
  </si>
  <si>
    <t>ОБ Чачак</t>
  </si>
  <si>
    <t>ОБ Горњи Милановац</t>
  </si>
  <si>
    <t>ОБ Краљево</t>
  </si>
  <si>
    <t>ОБ Крушевац</t>
  </si>
  <si>
    <t>КЦ Ниш</t>
  </si>
  <si>
    <t>ОБ Прокупље</t>
  </si>
  <si>
    <t>ОБ Пирот</t>
  </si>
  <si>
    <t>ОБ Лесковац</t>
  </si>
  <si>
    <t>ЗЦ Врање</t>
  </si>
  <si>
    <t>ЗЦ Косовска Митровица</t>
  </si>
  <si>
    <t>ИЗЗЗМД "Вукан Чупић"</t>
  </si>
  <si>
    <t>ДЗ Лазаревац</t>
  </si>
  <si>
    <t>УДК Тиршова</t>
  </si>
  <si>
    <t>КБЦ Приштина</t>
  </si>
  <si>
    <t>ОБ Нови Пазар</t>
  </si>
  <si>
    <t>КЦ Србије</t>
  </si>
  <si>
    <t>Назив партије</t>
  </si>
  <si>
    <t>бр Партије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</si>
</sst>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4" xfId="0" applyFont="1" applyBorder="1" applyAlignment="1">
      <alignment horizontal="center" vertical="center" textRotation="90" wrapText="1"/>
    </xf>
    <xf numFmtId="3" fontId="2" fillId="2" borderId="4" xfId="0" applyNumberFormat="1" applyFont="1" applyFill="1" applyBorder="1" applyAlignment="1">
      <alignment horizontal="center" vertical="center" textRotation="90" wrapText="1"/>
    </xf>
    <xf numFmtId="3" fontId="2" fillId="3" borderId="4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 wrapText="1"/>
    </xf>
    <xf numFmtId="3" fontId="1" fillId="4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workbookViewId="0">
      <selection activeCell="F2" sqref="F2"/>
    </sheetView>
  </sheetViews>
  <sheetFormatPr defaultRowHeight="15" x14ac:dyDescent="0.25"/>
  <cols>
    <col min="1" max="1" width="12.42578125" customWidth="1"/>
    <col min="2" max="2" width="43.5703125" customWidth="1"/>
    <col min="3" max="5" width="11.85546875" hidden="1" customWidth="1"/>
    <col min="6" max="6" width="10.140625" bestFit="1" customWidth="1"/>
    <col min="28" max="28" width="10.140625" bestFit="1" customWidth="1"/>
    <col min="34" max="34" width="10.140625" bestFit="1" customWidth="1"/>
  </cols>
  <sheetData>
    <row r="1" spans="1:38" ht="167.25" x14ac:dyDescent="0.25">
      <c r="A1" s="1" t="s">
        <v>44</v>
      </c>
      <c r="B1" s="4" t="s">
        <v>43</v>
      </c>
      <c r="C1" s="13" t="s">
        <v>7</v>
      </c>
      <c r="D1" s="14" t="s">
        <v>8</v>
      </c>
      <c r="E1" s="15" t="s">
        <v>9</v>
      </c>
      <c r="F1" s="17" t="s">
        <v>42</v>
      </c>
      <c r="G1" s="17" t="s">
        <v>10</v>
      </c>
      <c r="H1" s="17" t="s">
        <v>11</v>
      </c>
      <c r="I1" s="17" t="s">
        <v>12</v>
      </c>
      <c r="J1" s="17" t="s">
        <v>13</v>
      </c>
      <c r="K1" s="17" t="s">
        <v>14</v>
      </c>
      <c r="L1" s="16" t="s">
        <v>15</v>
      </c>
      <c r="M1" s="17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21</v>
      </c>
      <c r="S1" s="16" t="s">
        <v>22</v>
      </c>
      <c r="T1" s="16" t="s">
        <v>23</v>
      </c>
      <c r="U1" s="16" t="s">
        <v>24</v>
      </c>
      <c r="V1" s="16" t="s">
        <v>25</v>
      </c>
      <c r="W1" s="16" t="s">
        <v>26</v>
      </c>
      <c r="X1" s="16" t="s">
        <v>27</v>
      </c>
      <c r="Y1" s="16" t="s">
        <v>28</v>
      </c>
      <c r="Z1" s="16" t="s">
        <v>29</v>
      </c>
      <c r="AA1" s="16" t="s">
        <v>30</v>
      </c>
      <c r="AB1" s="16" t="s">
        <v>31</v>
      </c>
      <c r="AC1" s="16" t="s">
        <v>32</v>
      </c>
      <c r="AD1" s="16" t="s">
        <v>33</v>
      </c>
      <c r="AE1" s="16" t="s">
        <v>34</v>
      </c>
      <c r="AF1" s="16" t="s">
        <v>35</v>
      </c>
      <c r="AG1" s="16" t="s">
        <v>36</v>
      </c>
      <c r="AH1" s="16" t="s">
        <v>37</v>
      </c>
      <c r="AI1" s="16" t="s">
        <v>38</v>
      </c>
      <c r="AJ1" s="16" t="s">
        <v>39</v>
      </c>
      <c r="AK1" s="16" t="s">
        <v>40</v>
      </c>
      <c r="AL1" s="16" t="s">
        <v>41</v>
      </c>
    </row>
    <row r="2" spans="1:38" ht="25.5" x14ac:dyDescent="0.25">
      <c r="A2" s="2">
        <v>1</v>
      </c>
      <c r="B2" s="5" t="s">
        <v>0</v>
      </c>
      <c r="C2" s="6">
        <v>3050500</v>
      </c>
      <c r="D2" s="6">
        <f t="shared" ref="D2:D8" si="0">SUM(F2:AJ2)</f>
        <v>1383875</v>
      </c>
      <c r="E2" s="6">
        <f>C2-D2</f>
        <v>1666625</v>
      </c>
      <c r="F2" s="18">
        <v>445000</v>
      </c>
      <c r="G2" s="10">
        <v>2500</v>
      </c>
      <c r="H2" s="10">
        <v>18500</v>
      </c>
      <c r="I2" s="10">
        <v>72000</v>
      </c>
      <c r="J2" s="10">
        <v>6250</v>
      </c>
      <c r="K2" s="18">
        <f>87500+5000+267500</f>
        <v>360000</v>
      </c>
      <c r="L2" s="10">
        <v>0</v>
      </c>
      <c r="M2" s="10">
        <v>106250</v>
      </c>
      <c r="N2" s="10">
        <v>0</v>
      </c>
      <c r="O2" s="10">
        <v>8750</v>
      </c>
      <c r="P2" s="10">
        <v>2500</v>
      </c>
      <c r="Q2" s="18">
        <f>13250+40750</f>
        <v>54000</v>
      </c>
      <c r="R2" s="10">
        <v>13000</v>
      </c>
      <c r="S2" s="10">
        <v>31000</v>
      </c>
      <c r="T2" s="10">
        <v>15875</v>
      </c>
      <c r="U2" s="10">
        <v>59500</v>
      </c>
      <c r="V2" s="10">
        <v>12500</v>
      </c>
      <c r="W2" s="10">
        <v>30500</v>
      </c>
      <c r="X2" s="10">
        <v>7500</v>
      </c>
      <c r="Y2" s="10">
        <v>14500</v>
      </c>
      <c r="Z2" s="10">
        <v>0</v>
      </c>
      <c r="AA2" s="10">
        <v>9250</v>
      </c>
      <c r="AB2" s="10">
        <v>43750</v>
      </c>
      <c r="AC2" s="18">
        <v>16000</v>
      </c>
      <c r="AD2" s="10">
        <v>0</v>
      </c>
      <c r="AE2" s="10">
        <v>250</v>
      </c>
      <c r="AF2" s="10">
        <v>25000</v>
      </c>
      <c r="AG2" s="10">
        <v>0</v>
      </c>
      <c r="AH2" s="10">
        <v>29500</v>
      </c>
      <c r="AI2" s="10">
        <v>0</v>
      </c>
      <c r="AJ2" s="10">
        <v>0</v>
      </c>
      <c r="AK2" s="11">
        <v>0</v>
      </c>
      <c r="AL2" s="10">
        <v>0</v>
      </c>
    </row>
    <row r="3" spans="1:38" x14ac:dyDescent="0.25">
      <c r="A3" s="3">
        <v>2</v>
      </c>
      <c r="B3" s="5" t="s">
        <v>1</v>
      </c>
      <c r="C3" s="6">
        <v>11640000</v>
      </c>
      <c r="D3" s="6">
        <f t="shared" si="0"/>
        <v>3227500</v>
      </c>
      <c r="E3" s="6">
        <f t="shared" ref="E3:E8" si="1">C3-D3</f>
        <v>8412500</v>
      </c>
      <c r="F3" s="10">
        <v>550000</v>
      </c>
      <c r="G3" s="10">
        <v>155250</v>
      </c>
      <c r="H3" s="10">
        <v>99500</v>
      </c>
      <c r="I3" s="10">
        <v>0</v>
      </c>
      <c r="J3" s="10">
        <v>0</v>
      </c>
      <c r="K3" s="18">
        <f>25000+212250-127250</f>
        <v>110000</v>
      </c>
      <c r="L3" s="10">
        <v>62500</v>
      </c>
      <c r="M3" s="10">
        <v>87500</v>
      </c>
      <c r="N3" s="10">
        <v>0</v>
      </c>
      <c r="O3" s="10">
        <v>45000</v>
      </c>
      <c r="P3" s="10">
        <v>43000</v>
      </c>
      <c r="Q3" s="10">
        <v>61000</v>
      </c>
      <c r="R3" s="18">
        <f>50000+40000</f>
        <v>90000</v>
      </c>
      <c r="S3" s="10">
        <v>50000</v>
      </c>
      <c r="T3" s="10">
        <v>132000</v>
      </c>
      <c r="U3" s="18">
        <f>30000+180000</f>
        <v>210000</v>
      </c>
      <c r="V3" s="10">
        <v>0</v>
      </c>
      <c r="W3" s="10">
        <v>61750</v>
      </c>
      <c r="X3" s="10">
        <v>30000</v>
      </c>
      <c r="Y3" s="10">
        <v>0</v>
      </c>
      <c r="Z3" s="18">
        <f>33500+12500</f>
        <v>46000</v>
      </c>
      <c r="AA3" s="10">
        <v>121250</v>
      </c>
      <c r="AB3" s="10">
        <v>432000</v>
      </c>
      <c r="AC3" s="10">
        <v>25000</v>
      </c>
      <c r="AD3" s="10">
        <v>55750</v>
      </c>
      <c r="AE3" s="10">
        <v>0</v>
      </c>
      <c r="AF3" s="10">
        <v>0</v>
      </c>
      <c r="AG3" s="10">
        <v>0</v>
      </c>
      <c r="AH3" s="10">
        <v>487000</v>
      </c>
      <c r="AI3" s="10">
        <v>83000</v>
      </c>
      <c r="AJ3" s="10">
        <v>190000</v>
      </c>
      <c r="AK3" s="11">
        <v>0</v>
      </c>
      <c r="AL3" s="10">
        <v>0</v>
      </c>
    </row>
    <row r="4" spans="1:38" ht="25.5" x14ac:dyDescent="0.25">
      <c r="A4" s="3">
        <v>3</v>
      </c>
      <c r="B4" s="5" t="s">
        <v>2</v>
      </c>
      <c r="C4" s="6">
        <v>1000</v>
      </c>
      <c r="D4" s="6">
        <f t="shared" si="0"/>
        <v>850</v>
      </c>
      <c r="E4" s="6">
        <f t="shared" si="1"/>
        <v>150</v>
      </c>
      <c r="F4" s="18">
        <f>127+250+250</f>
        <v>627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8">
        <f>100+100</f>
        <v>200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7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16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1">
        <v>0</v>
      </c>
      <c r="AL4" s="10">
        <v>0</v>
      </c>
    </row>
    <row r="5" spans="1:38" ht="25.5" x14ac:dyDescent="0.25">
      <c r="A5" s="3">
        <v>4</v>
      </c>
      <c r="B5" s="5" t="s">
        <v>3</v>
      </c>
      <c r="C5" s="6">
        <v>500000</v>
      </c>
      <c r="D5" s="6">
        <f t="shared" si="0"/>
        <v>129500</v>
      </c>
      <c r="E5" s="6">
        <f t="shared" si="1"/>
        <v>370500</v>
      </c>
      <c r="F5" s="10">
        <v>96500</v>
      </c>
      <c r="G5" s="10">
        <v>1000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11500</v>
      </c>
      <c r="N5" s="10">
        <v>0</v>
      </c>
      <c r="O5" s="10">
        <v>0</v>
      </c>
      <c r="P5" s="10">
        <v>4000</v>
      </c>
      <c r="Q5" s="18">
        <f>2000</f>
        <v>2000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8">
        <f>4500+1500</f>
        <v>6000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4500</v>
      </c>
      <c r="AE5" s="10">
        <v>4000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1">
        <v>0</v>
      </c>
      <c r="AL5" s="10">
        <v>5000</v>
      </c>
    </row>
    <row r="6" spans="1:38" ht="25.5" x14ac:dyDescent="0.25">
      <c r="A6" s="3">
        <v>5</v>
      </c>
      <c r="B6" s="5" t="s">
        <v>4</v>
      </c>
      <c r="C6" s="6">
        <v>1000000</v>
      </c>
      <c r="D6" s="6">
        <f t="shared" si="0"/>
        <v>320000</v>
      </c>
      <c r="E6" s="6">
        <f t="shared" si="1"/>
        <v>680000</v>
      </c>
      <c r="F6" s="10">
        <v>60500</v>
      </c>
      <c r="G6" s="10">
        <v>0</v>
      </c>
      <c r="H6" s="10">
        <v>0</v>
      </c>
      <c r="I6" s="10">
        <v>0</v>
      </c>
      <c r="J6" s="10">
        <v>500</v>
      </c>
      <c r="K6" s="10">
        <v>500</v>
      </c>
      <c r="L6" s="10">
        <v>1000</v>
      </c>
      <c r="M6" s="18">
        <f>39250+70000</f>
        <v>109250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6250</v>
      </c>
      <c r="U6" s="10">
        <v>0</v>
      </c>
      <c r="V6" s="10">
        <v>0</v>
      </c>
      <c r="W6" s="10">
        <v>17000</v>
      </c>
      <c r="X6" s="10">
        <v>0</v>
      </c>
      <c r="Y6" s="10">
        <v>0</v>
      </c>
      <c r="Z6" s="10">
        <v>0</v>
      </c>
      <c r="AA6" s="10">
        <v>0</v>
      </c>
      <c r="AB6" s="10">
        <v>25000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100000</v>
      </c>
      <c r="AI6" s="10">
        <v>0</v>
      </c>
      <c r="AJ6" s="10">
        <v>0</v>
      </c>
      <c r="AK6" s="11">
        <v>0</v>
      </c>
      <c r="AL6" s="10">
        <v>0</v>
      </c>
    </row>
    <row r="7" spans="1:38" s="12" customFormat="1" x14ac:dyDescent="0.25">
      <c r="A7" s="7">
        <v>6</v>
      </c>
      <c r="B7" s="8" t="s">
        <v>5</v>
      </c>
      <c r="C7" s="9">
        <v>1454</v>
      </c>
      <c r="D7" s="9">
        <f t="shared" si="0"/>
        <v>1680</v>
      </c>
      <c r="E7" s="6">
        <f t="shared" si="1"/>
        <v>-226</v>
      </c>
      <c r="F7" s="18">
        <f>140+500+550</f>
        <v>1190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55</v>
      </c>
      <c r="M7" s="18">
        <f>67+75</f>
        <v>142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8">
        <f>48+90</f>
        <v>138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30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8">
        <f>75+50</f>
        <v>125</v>
      </c>
      <c r="AI7" s="10">
        <v>0</v>
      </c>
      <c r="AJ7" s="10">
        <v>0</v>
      </c>
      <c r="AK7" s="11">
        <v>0</v>
      </c>
      <c r="AL7" s="10">
        <v>0</v>
      </c>
    </row>
    <row r="8" spans="1:38" x14ac:dyDescent="0.25">
      <c r="A8" s="3">
        <v>7</v>
      </c>
      <c r="B8" s="5" t="s">
        <v>6</v>
      </c>
      <c r="C8" s="6">
        <v>1980000</v>
      </c>
      <c r="D8" s="6">
        <f t="shared" si="0"/>
        <v>711000</v>
      </c>
      <c r="E8" s="6">
        <f t="shared" si="1"/>
        <v>1269000</v>
      </c>
      <c r="F8" s="18">
        <f>69750+100000</f>
        <v>169750</v>
      </c>
      <c r="G8" s="10">
        <v>8750</v>
      </c>
      <c r="H8" s="10">
        <v>0</v>
      </c>
      <c r="I8" s="10">
        <v>0</v>
      </c>
      <c r="J8" s="10">
        <v>0</v>
      </c>
      <c r="K8" s="10">
        <v>0</v>
      </c>
      <c r="L8" s="10">
        <v>23500</v>
      </c>
      <c r="M8" s="10">
        <v>32500</v>
      </c>
      <c r="N8" s="18">
        <f>60500+108000</f>
        <v>168500</v>
      </c>
      <c r="O8" s="10">
        <v>0</v>
      </c>
      <c r="P8" s="10">
        <v>41000</v>
      </c>
      <c r="Q8" s="10">
        <v>0</v>
      </c>
      <c r="R8" s="10">
        <v>21500</v>
      </c>
      <c r="S8" s="10">
        <v>0</v>
      </c>
      <c r="T8" s="10">
        <v>56000</v>
      </c>
      <c r="U8" s="18">
        <f>20750+8000</f>
        <v>28750</v>
      </c>
      <c r="V8" s="10">
        <v>0</v>
      </c>
      <c r="W8" s="10">
        <v>16000</v>
      </c>
      <c r="X8" s="10">
        <v>0</v>
      </c>
      <c r="Y8" s="10">
        <v>0</v>
      </c>
      <c r="Z8" s="10">
        <v>0</v>
      </c>
      <c r="AA8" s="10">
        <v>0</v>
      </c>
      <c r="AB8" s="10">
        <v>57250</v>
      </c>
      <c r="AC8" s="10">
        <v>0</v>
      </c>
      <c r="AD8" s="10">
        <v>10500</v>
      </c>
      <c r="AE8" s="10">
        <v>0</v>
      </c>
      <c r="AF8" s="10">
        <v>0</v>
      </c>
      <c r="AG8" s="10">
        <v>0</v>
      </c>
      <c r="AH8" s="10">
        <v>24500</v>
      </c>
      <c r="AI8" s="10">
        <v>0</v>
      </c>
      <c r="AJ8" s="10">
        <v>52500</v>
      </c>
      <c r="AK8" s="11">
        <v>0</v>
      </c>
      <c r="AL8" s="10"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Tijana Ilic</cp:lastModifiedBy>
  <cp:lastPrinted>2020-01-10T11:47:55Z</cp:lastPrinted>
  <dcterms:created xsi:type="dcterms:W3CDTF">2019-10-29T10:49:22Z</dcterms:created>
  <dcterms:modified xsi:type="dcterms:W3CDTF">2020-05-05T12:54:27Z</dcterms:modified>
</cp:coreProperties>
</file>