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C:\Users\tijana.ilic\Desktop\"/>
    </mc:Choice>
  </mc:AlternateContent>
  <xr:revisionPtr revIDLastSave="0" documentId="8_{20DA3B66-2149-485A-9C3D-048D9868C95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I kvartal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" i="2" l="1"/>
  <c r="C8" i="2" l="1"/>
  <c r="C5" i="2"/>
  <c r="C2" i="2"/>
  <c r="AA3" i="2" l="1"/>
  <c r="T6" i="2" l="1"/>
  <c r="T2" i="2"/>
  <c r="J5" i="2" l="1"/>
  <c r="AG3" i="2" l="1"/>
  <c r="Z3" i="2"/>
  <c r="Z2" i="2"/>
  <c r="C3" i="2" l="1"/>
  <c r="L3" i="2" l="1"/>
  <c r="L2" i="2"/>
  <c r="D8" i="2" l="1"/>
  <c r="Q2" i="2" l="1"/>
  <c r="T3" i="2"/>
  <c r="R3" i="2" l="1"/>
  <c r="AF2" i="2" l="1"/>
  <c r="O8" i="2" l="1"/>
  <c r="O3" i="2"/>
</calcChain>
</file>

<file path=xl/sharedStrings.xml><?xml version="1.0" encoding="utf-8"?>
<sst xmlns="http://schemas.openxmlformats.org/spreadsheetml/2006/main" count="42" uniqueCount="42">
  <si>
    <t xml:space="preserve">Koagulacioni faktor VIII (antihemofilni faktor VIII, poreklom iz humane plazme) </t>
  </si>
  <si>
    <t>Rekombinantni faktor VIII</t>
  </si>
  <si>
    <t>Koncentrat aktiviranih faktora protrombinskog kompleksa (antiinhibitorski kompleks faktora VIII)</t>
  </si>
  <si>
    <t>Кoagulacioni faktor IX, poreklom iz humane plazme</t>
  </si>
  <si>
    <t xml:space="preserve">Koncentrat faktora VIII i von Willebrand-ovog faktora  (odnos vWFRcof:faktoru VIII najmanje 1) </t>
  </si>
  <si>
    <t>Koagulacioni faktor VIIa, eptakog alfa (aktivirani)</t>
  </si>
  <si>
    <t>Rekombinantni faktor IX</t>
  </si>
  <si>
    <t>ОБ Суботица</t>
  </si>
  <si>
    <t xml:space="preserve">ОБ Зрењанин </t>
  </si>
  <si>
    <t>ОБ Вршац</t>
  </si>
  <si>
    <t>ОБ Панчево</t>
  </si>
  <si>
    <t>ОБ Сомбор</t>
  </si>
  <si>
    <t xml:space="preserve"> ИЗЗДО</t>
  </si>
  <si>
    <t xml:space="preserve">КЦ Војводине Нови Сад </t>
  </si>
  <si>
    <t>ОБ Сремска Митровица</t>
  </si>
  <si>
    <t>ОБ Лозница</t>
  </si>
  <si>
    <t>ОБ Шабац</t>
  </si>
  <si>
    <t>ОБ Смедерево</t>
  </si>
  <si>
    <t>ОБ Смедеревска Паланка</t>
  </si>
  <si>
    <t>КЦ Крагујевац</t>
  </si>
  <si>
    <t>ОБ Јагодина</t>
  </si>
  <si>
    <t>ЗЦ Неготин</t>
  </si>
  <si>
    <t>ЗЦ Ужице</t>
  </si>
  <si>
    <t>ОБ Чачак</t>
  </si>
  <si>
    <t>ОБ Горњи Милановац</t>
  </si>
  <si>
    <t>ОБ Краљево</t>
  </si>
  <si>
    <t>ОБ Крушевац</t>
  </si>
  <si>
    <t>КЦ Ниш</t>
  </si>
  <si>
    <t>ОБ Прокупље</t>
  </si>
  <si>
    <t>ОБ Пирот</t>
  </si>
  <si>
    <t>ОБ Лесковац</t>
  </si>
  <si>
    <t>ЗЦ Врање</t>
  </si>
  <si>
    <t>ЗЦ Косовска Митровица</t>
  </si>
  <si>
    <t>ИЗЗЗМД "Вукан Чупић"</t>
  </si>
  <si>
    <t>ДЗ Лазаревац</t>
  </si>
  <si>
    <t>УДК Тиршова</t>
  </si>
  <si>
    <t>КБЦ Приштина</t>
  </si>
  <si>
    <t>ОБ Нови Пазар</t>
  </si>
  <si>
    <t>КЦ Србије</t>
  </si>
  <si>
    <t>Назив партије</t>
  </si>
  <si>
    <t>бр Партије</t>
  </si>
  <si>
    <t>ОБ Пожаревац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</si>
</sst>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/>
    <xf numFmtId="3" fontId="0" fillId="0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/>
    </xf>
    <xf numFmtId="3" fontId="1" fillId="3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workbookViewId="0">
      <selection activeCell="Y3" sqref="Y3"/>
    </sheetView>
  </sheetViews>
  <sheetFormatPr defaultRowHeight="15" x14ac:dyDescent="0.25"/>
  <cols>
    <col min="1" max="1" width="8.7109375" customWidth="1"/>
    <col min="2" max="2" width="43.5703125" customWidth="1"/>
    <col min="3" max="3" width="10.140625" bestFit="1" customWidth="1"/>
    <col min="25" max="25" width="10.140625" bestFit="1" customWidth="1"/>
    <col min="31" max="31" width="10.140625" bestFit="1" customWidth="1"/>
  </cols>
  <sheetData>
    <row r="1" spans="1:36" ht="153.75" x14ac:dyDescent="0.25">
      <c r="A1" s="11" t="s">
        <v>40</v>
      </c>
      <c r="B1" s="12" t="s">
        <v>39</v>
      </c>
      <c r="C1" s="13" t="s">
        <v>38</v>
      </c>
      <c r="D1" s="13" t="s">
        <v>7</v>
      </c>
      <c r="E1" s="13" t="s">
        <v>8</v>
      </c>
      <c r="F1" s="13" t="s">
        <v>9</v>
      </c>
      <c r="G1" s="13" t="s">
        <v>10</v>
      </c>
      <c r="H1" s="13" t="s">
        <v>11</v>
      </c>
      <c r="I1" s="14" t="s">
        <v>12</v>
      </c>
      <c r="J1" s="13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41</v>
      </c>
      <c r="Q1" s="14" t="s">
        <v>19</v>
      </c>
      <c r="R1" s="14" t="s">
        <v>20</v>
      </c>
      <c r="S1" s="14" t="s">
        <v>21</v>
      </c>
      <c r="T1" s="14" t="s">
        <v>22</v>
      </c>
      <c r="U1" s="14" t="s">
        <v>23</v>
      </c>
      <c r="V1" s="14" t="s">
        <v>24</v>
      </c>
      <c r="W1" s="14" t="s">
        <v>25</v>
      </c>
      <c r="X1" s="14" t="s">
        <v>26</v>
      </c>
      <c r="Y1" s="14" t="s">
        <v>27</v>
      </c>
      <c r="Z1" s="14" t="s">
        <v>28</v>
      </c>
      <c r="AA1" s="14" t="s">
        <v>29</v>
      </c>
      <c r="AB1" s="14" t="s">
        <v>30</v>
      </c>
      <c r="AC1" s="14" t="s">
        <v>31</v>
      </c>
      <c r="AD1" s="14" t="s">
        <v>32</v>
      </c>
      <c r="AE1" s="14" t="s">
        <v>33</v>
      </c>
      <c r="AF1" s="14" t="s">
        <v>34</v>
      </c>
      <c r="AG1" s="14" t="s">
        <v>35</v>
      </c>
      <c r="AH1" s="14" t="s">
        <v>36</v>
      </c>
      <c r="AI1" s="14" t="s">
        <v>37</v>
      </c>
    </row>
    <row r="2" spans="1:36" ht="25.5" x14ac:dyDescent="0.25">
      <c r="A2" s="1">
        <v>1</v>
      </c>
      <c r="B2" s="3" t="s">
        <v>0</v>
      </c>
      <c r="C2" s="15">
        <f>400000+400000</f>
        <v>800000</v>
      </c>
      <c r="D2" s="15">
        <v>15000</v>
      </c>
      <c r="E2" s="6">
        <v>0</v>
      </c>
      <c r="F2" s="15">
        <v>207500</v>
      </c>
      <c r="G2" s="6">
        <v>6000</v>
      </c>
      <c r="H2" s="15">
        <v>370000</v>
      </c>
      <c r="I2" s="6">
        <v>0</v>
      </c>
      <c r="J2" s="15">
        <v>300000</v>
      </c>
      <c r="K2" s="6">
        <v>0</v>
      </c>
      <c r="L2" s="15">
        <f>9000+60000+90000</f>
        <v>159000</v>
      </c>
      <c r="M2" s="6">
        <v>0</v>
      </c>
      <c r="N2" s="15">
        <v>36000</v>
      </c>
      <c r="O2" s="6">
        <v>13500</v>
      </c>
      <c r="P2" s="6">
        <v>16000</v>
      </c>
      <c r="Q2" s="15">
        <f>1000+145000</f>
        <v>146000</v>
      </c>
      <c r="R2" s="6">
        <v>61000</v>
      </c>
      <c r="S2" s="15">
        <v>28000</v>
      </c>
      <c r="T2" s="15">
        <f>58000</f>
        <v>58000</v>
      </c>
      <c r="U2" s="6">
        <v>7500</v>
      </c>
      <c r="V2" s="15">
        <v>10000</v>
      </c>
      <c r="W2" s="6">
        <v>0</v>
      </c>
      <c r="X2" s="6">
        <v>0</v>
      </c>
      <c r="Y2" s="15">
        <v>100000</v>
      </c>
      <c r="Z2" s="6">
        <f>1500+15000</f>
        <v>16500</v>
      </c>
      <c r="AA2" s="6">
        <v>0</v>
      </c>
      <c r="AB2" s="6">
        <v>0</v>
      </c>
      <c r="AC2" s="6">
        <v>0</v>
      </c>
      <c r="AD2" s="6">
        <v>0</v>
      </c>
      <c r="AE2" s="6">
        <v>29000</v>
      </c>
      <c r="AF2" s="15">
        <f>136500+4500</f>
        <v>141000</v>
      </c>
      <c r="AG2" s="6">
        <v>0</v>
      </c>
      <c r="AH2" s="7">
        <v>0</v>
      </c>
      <c r="AI2" s="6">
        <v>0</v>
      </c>
      <c r="AJ2" s="9"/>
    </row>
    <row r="3" spans="1:36" s="8" customFormat="1" x14ac:dyDescent="0.25">
      <c r="A3" s="4">
        <v>2</v>
      </c>
      <c r="B3" s="5" t="s">
        <v>1</v>
      </c>
      <c r="C3" s="15">
        <f>275000+550000</f>
        <v>825000</v>
      </c>
      <c r="D3" s="6">
        <v>155000</v>
      </c>
      <c r="E3" s="6">
        <v>99500</v>
      </c>
      <c r="F3" s="6">
        <v>0</v>
      </c>
      <c r="G3" s="6">
        <v>0</v>
      </c>
      <c r="H3" s="15">
        <v>122000</v>
      </c>
      <c r="I3" s="6">
        <v>0</v>
      </c>
      <c r="J3" s="15">
        <v>345000</v>
      </c>
      <c r="K3" s="6">
        <v>0</v>
      </c>
      <c r="L3" s="15">
        <f>45000+10000</f>
        <v>55000</v>
      </c>
      <c r="M3" s="6">
        <v>0</v>
      </c>
      <c r="N3" s="15">
        <v>40000</v>
      </c>
      <c r="O3" s="15">
        <f>10000+140000</f>
        <v>150000</v>
      </c>
      <c r="P3" s="6">
        <v>25000</v>
      </c>
      <c r="Q3" s="6">
        <v>132000</v>
      </c>
      <c r="R3" s="15">
        <f>45000+264000</f>
        <v>309000</v>
      </c>
      <c r="S3" s="6">
        <v>0</v>
      </c>
      <c r="T3" s="15">
        <f>3000+112000</f>
        <v>115000</v>
      </c>
      <c r="U3" s="6">
        <v>0</v>
      </c>
      <c r="V3" s="6">
        <v>0</v>
      </c>
      <c r="W3" s="6">
        <v>21000</v>
      </c>
      <c r="X3" s="6">
        <v>121000</v>
      </c>
      <c r="Y3" s="15">
        <f>432000+200000</f>
        <v>632000</v>
      </c>
      <c r="Z3" s="6">
        <f>25000+10000</f>
        <v>35000</v>
      </c>
      <c r="AA3" s="15">
        <f>19000+45000</f>
        <v>64000</v>
      </c>
      <c r="AB3" s="6">
        <v>0</v>
      </c>
      <c r="AC3" s="15">
        <v>120000</v>
      </c>
      <c r="AD3" s="6">
        <v>0</v>
      </c>
      <c r="AE3" s="6">
        <v>487000</v>
      </c>
      <c r="AF3" s="6">
        <v>0</v>
      </c>
      <c r="AG3" s="15">
        <f>190000+350000</f>
        <v>540000</v>
      </c>
      <c r="AH3" s="7">
        <v>0</v>
      </c>
      <c r="AI3" s="6">
        <v>0</v>
      </c>
      <c r="AJ3" s="10"/>
    </row>
    <row r="4" spans="1:36" ht="25.5" x14ac:dyDescent="0.25">
      <c r="A4" s="2">
        <v>3</v>
      </c>
      <c r="B4" s="3" t="s">
        <v>2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7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7">
        <v>0</v>
      </c>
      <c r="AI4" s="6">
        <v>0</v>
      </c>
      <c r="AJ4" s="9"/>
    </row>
    <row r="5" spans="1:36" ht="25.5" x14ac:dyDescent="0.25">
      <c r="A5" s="2">
        <v>4</v>
      </c>
      <c r="B5" s="3" t="s">
        <v>3</v>
      </c>
      <c r="C5" s="15">
        <f>100000+50000</f>
        <v>150000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15">
        <f>11000+75000</f>
        <v>86000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7">
        <v>0</v>
      </c>
      <c r="AI5" s="6">
        <v>0</v>
      </c>
      <c r="AJ5" s="9"/>
    </row>
    <row r="6" spans="1:36" ht="25.5" x14ac:dyDescent="0.25">
      <c r="A6" s="2">
        <v>5</v>
      </c>
      <c r="B6" s="3" t="s">
        <v>4</v>
      </c>
      <c r="C6" s="6">
        <v>60500</v>
      </c>
      <c r="D6" s="6">
        <v>0</v>
      </c>
      <c r="E6" s="6">
        <v>0</v>
      </c>
      <c r="F6" s="6">
        <v>0</v>
      </c>
      <c r="G6" s="6">
        <v>0</v>
      </c>
      <c r="H6" s="6">
        <v>500</v>
      </c>
      <c r="I6" s="6">
        <v>0</v>
      </c>
      <c r="J6" s="15">
        <v>90000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6000</v>
      </c>
      <c r="R6" s="6">
        <v>0</v>
      </c>
      <c r="S6" s="6">
        <v>0</v>
      </c>
      <c r="T6" s="15">
        <f>9500+4500</f>
        <v>14000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100000</v>
      </c>
      <c r="AF6" s="6">
        <v>0</v>
      </c>
      <c r="AG6" s="6">
        <v>0</v>
      </c>
      <c r="AH6" s="7">
        <v>0</v>
      </c>
      <c r="AI6" s="6">
        <v>0</v>
      </c>
      <c r="AJ6" s="9"/>
    </row>
    <row r="7" spans="1:36" s="8" customFormat="1" x14ac:dyDescent="0.25">
      <c r="A7" s="4">
        <v>6</v>
      </c>
      <c r="B7" s="5" t="s">
        <v>5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15">
        <v>80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7">
        <v>0</v>
      </c>
      <c r="AI7" s="6">
        <v>0</v>
      </c>
      <c r="AJ7" s="9"/>
    </row>
    <row r="8" spans="1:36" x14ac:dyDescent="0.25">
      <c r="A8" s="2">
        <v>7</v>
      </c>
      <c r="B8" s="3" t="s">
        <v>6</v>
      </c>
      <c r="C8" s="15">
        <f>4600+100000+100000</f>
        <v>204600</v>
      </c>
      <c r="D8" s="15">
        <f>4000+23000</f>
        <v>27000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32500</v>
      </c>
      <c r="K8" s="6">
        <v>0</v>
      </c>
      <c r="L8" s="6">
        <v>0</v>
      </c>
      <c r="M8" s="6">
        <v>0</v>
      </c>
      <c r="N8" s="6">
        <v>0</v>
      </c>
      <c r="O8" s="6">
        <f>21500+9000</f>
        <v>30500</v>
      </c>
      <c r="P8" s="6">
        <v>0</v>
      </c>
      <c r="Q8" s="6">
        <v>56000</v>
      </c>
      <c r="R8" s="6">
        <v>12500</v>
      </c>
      <c r="S8" s="6">
        <v>0</v>
      </c>
      <c r="T8" s="15">
        <v>45000</v>
      </c>
      <c r="U8" s="6">
        <v>0</v>
      </c>
      <c r="V8" s="6">
        <v>0</v>
      </c>
      <c r="W8" s="6">
        <v>0</v>
      </c>
      <c r="X8" s="6">
        <v>0</v>
      </c>
      <c r="Y8" s="6">
        <v>57000</v>
      </c>
      <c r="Z8" s="6">
        <v>0</v>
      </c>
      <c r="AA8" s="15">
        <v>20000</v>
      </c>
      <c r="AB8" s="6">
        <v>0</v>
      </c>
      <c r="AC8" s="6">
        <v>0</v>
      </c>
      <c r="AD8" s="6">
        <v>0</v>
      </c>
      <c r="AE8" s="6">
        <v>24500</v>
      </c>
      <c r="AF8" s="6">
        <v>0</v>
      </c>
      <c r="AG8" s="6">
        <v>25500</v>
      </c>
      <c r="AH8" s="7">
        <v>0</v>
      </c>
      <c r="AI8" s="6">
        <v>0</v>
      </c>
      <c r="AJ8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Savic</dc:creator>
  <cp:lastModifiedBy>Tijana Ilic</cp:lastModifiedBy>
  <cp:lastPrinted>2019-12-16T10:24:32Z</cp:lastPrinted>
  <dcterms:created xsi:type="dcterms:W3CDTF">2019-10-29T10:49:22Z</dcterms:created>
  <dcterms:modified xsi:type="dcterms:W3CDTF">2020-09-18T08:21:18Z</dcterms:modified>
</cp:coreProperties>
</file>