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EE3C240A-943D-49AA-87D5-DB1514D6E11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 kvarta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" i="2" l="1"/>
  <c r="J7" i="2" l="1"/>
  <c r="Y2" i="2" l="1"/>
  <c r="Q2" i="2" l="1"/>
  <c r="X2" i="2" l="1"/>
  <c r="P3" i="2"/>
  <c r="P2" i="2"/>
  <c r="C5" i="2"/>
  <c r="C3" i="2"/>
  <c r="C2" i="2"/>
  <c r="J3" i="2" l="1"/>
  <c r="J2" i="2"/>
  <c r="M5" i="2"/>
  <c r="M3" i="2"/>
  <c r="M2" i="2"/>
  <c r="F2" i="2" l="1"/>
  <c r="S2" i="2" l="1"/>
  <c r="E2" i="2" l="1"/>
  <c r="D8" i="2"/>
  <c r="D2" i="2"/>
  <c r="K8" i="2" l="1"/>
  <c r="N5" i="2"/>
  <c r="R8" i="2"/>
  <c r="Q7" i="2"/>
  <c r="J4" i="2"/>
  <c r="W3" i="2" l="1"/>
  <c r="R3" i="2"/>
  <c r="O3" i="2"/>
  <c r="H3" i="2"/>
</calcChain>
</file>

<file path=xl/sharedStrings.xml><?xml version="1.0" encoding="utf-8"?>
<sst xmlns="http://schemas.openxmlformats.org/spreadsheetml/2006/main" count="42" uniqueCount="42">
  <si>
    <t xml:space="preserve">Koagulacioni faktor VIII (antihemofilni faktor VIII, poreklom iz humane plazme) </t>
  </si>
  <si>
    <t>Rekombinantni faktor VIII</t>
  </si>
  <si>
    <t>Koncentrat aktiviranih faktora protrombinskog kompleksa (antiinhibitorski kompleks faktora VIII)</t>
  </si>
  <si>
    <t>Кoagulacioni faktor IX, poreklom iz humane plazme</t>
  </si>
  <si>
    <t xml:space="preserve">Koncentrat faktora VIII i von Willebrand-ovog faktora  (odnos vWFRcof:faktoru VIII najmanje 1) </t>
  </si>
  <si>
    <t>Koagulacioni faktor VIIa, eptakog alfa (aktivirani)</t>
  </si>
  <si>
    <t>Rekombinantni faktor IX</t>
  </si>
  <si>
    <t>ОБ Суботица</t>
  </si>
  <si>
    <t xml:space="preserve">ОБ Зрењанин </t>
  </si>
  <si>
    <t>ОБ Вршац</t>
  </si>
  <si>
    <t>ОБ Панчево</t>
  </si>
  <si>
    <t>ОБ Сомбор</t>
  </si>
  <si>
    <t xml:space="preserve"> ИЗЗДО</t>
  </si>
  <si>
    <t xml:space="preserve">КЦ Војводине Нови Сад </t>
  </si>
  <si>
    <t>ОБ Сремска Митровица</t>
  </si>
  <si>
    <t>ОБ Лозница</t>
  </si>
  <si>
    <t>ОБ Шабац</t>
  </si>
  <si>
    <t>ОБ Смедерево</t>
  </si>
  <si>
    <t>ОБ Смедеревска Паланка</t>
  </si>
  <si>
    <t>КЦ Крагујевац</t>
  </si>
  <si>
    <t>ОБ Јагодина</t>
  </si>
  <si>
    <t>ЗЦ Неготин</t>
  </si>
  <si>
    <t>ЗЦ Ужице</t>
  </si>
  <si>
    <t>ОБ Чачак</t>
  </si>
  <si>
    <t>ОБ Горњи Милановац</t>
  </si>
  <si>
    <t>ОБ Краљево</t>
  </si>
  <si>
    <t>ОБ Крушевац</t>
  </si>
  <si>
    <t>КЦ Ниш</t>
  </si>
  <si>
    <t>ОБ Прокупље</t>
  </si>
  <si>
    <t>ОБ Пирот</t>
  </si>
  <si>
    <t>ОБ Лесковац</t>
  </si>
  <si>
    <t>ЗЦ Врање</t>
  </si>
  <si>
    <t>ЗЦ Косовска Митровица</t>
  </si>
  <si>
    <t>ИЗЗЗМД "Вукан Чупић"</t>
  </si>
  <si>
    <t>ДЗ Лазаревац</t>
  </si>
  <si>
    <t>УДК Тиршова</t>
  </si>
  <si>
    <t>КБЦ Приштина</t>
  </si>
  <si>
    <t>ОБ Нови Пазар</t>
  </si>
  <si>
    <t>КЦ Србије</t>
  </si>
  <si>
    <t>Назив партије</t>
  </si>
  <si>
    <t>бр Партије</t>
  </si>
  <si>
    <t>ОБ Пожаревац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</si>
</sst>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/>
    </xf>
    <xf numFmtId="3" fontId="1" fillId="3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H1" workbookViewId="0">
      <selection activeCell="AI5" sqref="AI5"/>
    </sheetView>
  </sheetViews>
  <sheetFormatPr defaultRowHeight="15" x14ac:dyDescent="0.25"/>
  <cols>
    <col min="1" max="1" width="8.7109375" customWidth="1"/>
    <col min="2" max="2" width="43.5703125" customWidth="1"/>
    <col min="3" max="3" width="10.140625" bestFit="1" customWidth="1"/>
    <col min="25" max="25" width="10.140625" bestFit="1" customWidth="1"/>
    <col min="31" max="31" width="10.140625" bestFit="1" customWidth="1"/>
  </cols>
  <sheetData>
    <row r="1" spans="1:36" ht="153.75" x14ac:dyDescent="0.25">
      <c r="A1" s="11" t="s">
        <v>40</v>
      </c>
      <c r="B1" s="12" t="s">
        <v>39</v>
      </c>
      <c r="C1" s="13" t="s">
        <v>38</v>
      </c>
      <c r="D1" s="13" t="s">
        <v>7</v>
      </c>
      <c r="E1" s="13" t="s">
        <v>8</v>
      </c>
      <c r="F1" s="13" t="s">
        <v>9</v>
      </c>
      <c r="G1" s="13" t="s">
        <v>10</v>
      </c>
      <c r="H1" s="13" t="s">
        <v>11</v>
      </c>
      <c r="I1" s="14" t="s">
        <v>12</v>
      </c>
      <c r="J1" s="13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41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  <c r="Y1" s="14" t="s">
        <v>27</v>
      </c>
      <c r="Z1" s="14" t="s">
        <v>28</v>
      </c>
      <c r="AA1" s="14" t="s">
        <v>29</v>
      </c>
      <c r="AB1" s="14" t="s">
        <v>30</v>
      </c>
      <c r="AC1" s="14" t="s">
        <v>31</v>
      </c>
      <c r="AD1" s="14" t="s">
        <v>32</v>
      </c>
      <c r="AE1" s="14" t="s">
        <v>33</v>
      </c>
      <c r="AF1" s="14" t="s">
        <v>34</v>
      </c>
      <c r="AG1" s="14" t="s">
        <v>35</v>
      </c>
      <c r="AH1" s="14" t="s">
        <v>36</v>
      </c>
      <c r="AI1" s="14" t="s">
        <v>37</v>
      </c>
    </row>
    <row r="2" spans="1:36" ht="25.5" x14ac:dyDescent="0.25">
      <c r="A2" s="1">
        <v>1</v>
      </c>
      <c r="B2" s="3" t="s">
        <v>0</v>
      </c>
      <c r="C2" s="15">
        <f>145000+300000</f>
        <v>445000</v>
      </c>
      <c r="D2" s="15">
        <f>2000+8000</f>
        <v>10000</v>
      </c>
      <c r="E2" s="15">
        <f>18000+31500</f>
        <v>49500</v>
      </c>
      <c r="F2" s="15">
        <f>71000+307000</f>
        <v>378000</v>
      </c>
      <c r="G2" s="6">
        <v>6000</v>
      </c>
      <c r="H2" s="6">
        <v>300000</v>
      </c>
      <c r="I2" s="6">
        <v>0</v>
      </c>
      <c r="J2" s="15">
        <f>105000+350000</f>
        <v>455000</v>
      </c>
      <c r="K2" s="6">
        <v>0</v>
      </c>
      <c r="L2" s="6">
        <v>8000</v>
      </c>
      <c r="M2" s="15">
        <f>2000+12000</f>
        <v>14000</v>
      </c>
      <c r="N2" s="6">
        <v>50000</v>
      </c>
      <c r="O2" s="6">
        <v>12500</v>
      </c>
      <c r="P2" s="15">
        <f>30000+30000</f>
        <v>60000</v>
      </c>
      <c r="Q2" s="15">
        <f>15000+30000</f>
        <v>45000</v>
      </c>
      <c r="R2" s="6">
        <v>56000</v>
      </c>
      <c r="S2" s="15">
        <f>12000+27500</f>
        <v>39500</v>
      </c>
      <c r="T2" s="15">
        <v>80000</v>
      </c>
      <c r="U2" s="6">
        <v>7000</v>
      </c>
      <c r="V2" s="6">
        <v>13000</v>
      </c>
      <c r="W2" s="6">
        <v>0</v>
      </c>
      <c r="X2" s="15">
        <f>8500+24000</f>
        <v>32500</v>
      </c>
      <c r="Y2" s="15">
        <f>432000+135000</f>
        <v>567000</v>
      </c>
      <c r="Z2" s="6">
        <v>13000</v>
      </c>
      <c r="AA2" s="6">
        <v>0</v>
      </c>
      <c r="AB2" s="6">
        <v>250</v>
      </c>
      <c r="AC2" s="6">
        <v>24000</v>
      </c>
      <c r="AD2" s="15">
        <v>24000</v>
      </c>
      <c r="AE2" s="6">
        <v>29500</v>
      </c>
      <c r="AF2" s="6">
        <v>0</v>
      </c>
      <c r="AG2" s="6">
        <v>0</v>
      </c>
      <c r="AH2" s="7">
        <v>0</v>
      </c>
      <c r="AI2" s="6">
        <v>0</v>
      </c>
      <c r="AJ2" s="9"/>
    </row>
    <row r="3" spans="1:36" s="8" customFormat="1" x14ac:dyDescent="0.25">
      <c r="A3" s="4">
        <v>2</v>
      </c>
      <c r="B3" s="5" t="s">
        <v>1</v>
      </c>
      <c r="C3" s="15">
        <f>550000+550000</f>
        <v>1100000</v>
      </c>
      <c r="D3" s="6">
        <v>155250</v>
      </c>
      <c r="E3" s="6">
        <v>99500</v>
      </c>
      <c r="F3" s="6">
        <v>0</v>
      </c>
      <c r="G3" s="6">
        <v>0</v>
      </c>
      <c r="H3" s="6">
        <f>25000+212250-127250</f>
        <v>110000</v>
      </c>
      <c r="I3" s="6">
        <v>62500</v>
      </c>
      <c r="J3" s="15">
        <f>87500+900000</f>
        <v>987500</v>
      </c>
      <c r="K3" s="6">
        <v>0</v>
      </c>
      <c r="L3" s="6">
        <v>45000</v>
      </c>
      <c r="M3" s="15">
        <f>43000+34000</f>
        <v>77000</v>
      </c>
      <c r="N3" s="6">
        <v>61000</v>
      </c>
      <c r="O3" s="6">
        <f>50000+40000</f>
        <v>90000</v>
      </c>
      <c r="P3" s="15">
        <f>50000+50000</f>
        <v>100000</v>
      </c>
      <c r="Q3" s="6">
        <v>132000</v>
      </c>
      <c r="R3" s="6">
        <f>30000+180000</f>
        <v>210000</v>
      </c>
      <c r="S3" s="6">
        <v>0</v>
      </c>
      <c r="T3" s="15">
        <v>144750</v>
      </c>
      <c r="U3" s="6">
        <v>30000</v>
      </c>
      <c r="V3" s="6">
        <v>0</v>
      </c>
      <c r="W3" s="6">
        <f>33500+12500</f>
        <v>46000</v>
      </c>
      <c r="X3" s="6">
        <v>121250</v>
      </c>
      <c r="Y3" s="6">
        <v>432000</v>
      </c>
      <c r="Z3" s="6">
        <v>25000</v>
      </c>
      <c r="AA3" s="6">
        <v>55750</v>
      </c>
      <c r="AB3" s="15">
        <v>20000</v>
      </c>
      <c r="AC3" s="15">
        <v>96000</v>
      </c>
      <c r="AD3" s="6">
        <v>0</v>
      </c>
      <c r="AE3" s="6">
        <v>487000</v>
      </c>
      <c r="AF3" s="6">
        <v>83000</v>
      </c>
      <c r="AG3" s="6">
        <v>190000</v>
      </c>
      <c r="AH3" s="7">
        <v>0</v>
      </c>
      <c r="AI3" s="6">
        <v>0</v>
      </c>
      <c r="AJ3" s="10"/>
    </row>
    <row r="4" spans="1:36" ht="25.5" x14ac:dyDescent="0.25">
      <c r="A4" s="2">
        <v>3</v>
      </c>
      <c r="B4" s="3" t="s">
        <v>2</v>
      </c>
      <c r="C4" s="6">
        <v>380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f>100+100</f>
        <v>200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7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16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7">
        <v>0</v>
      </c>
      <c r="AI4" s="6">
        <v>0</v>
      </c>
      <c r="AJ4" s="9"/>
    </row>
    <row r="5" spans="1:36" ht="25.5" x14ac:dyDescent="0.25">
      <c r="A5" s="2">
        <v>4</v>
      </c>
      <c r="B5" s="3" t="s">
        <v>3</v>
      </c>
      <c r="C5" s="15">
        <f>196000+100000</f>
        <v>296000</v>
      </c>
      <c r="D5" s="6">
        <v>1000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11500</v>
      </c>
      <c r="K5" s="6">
        <v>0</v>
      </c>
      <c r="L5" s="6">
        <v>0</v>
      </c>
      <c r="M5" s="15">
        <f>4000+10000</f>
        <v>14000</v>
      </c>
      <c r="N5" s="6">
        <f>2000</f>
        <v>2000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15">
        <v>16500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4500</v>
      </c>
      <c r="AB5" s="6">
        <v>4000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7">
        <v>0</v>
      </c>
      <c r="AI5" s="15">
        <f>5000+60000</f>
        <v>65000</v>
      </c>
      <c r="AJ5" s="9"/>
    </row>
    <row r="6" spans="1:36" ht="25.5" x14ac:dyDescent="0.25">
      <c r="A6" s="2">
        <v>5</v>
      </c>
      <c r="B6" s="3" t="s">
        <v>4</v>
      </c>
      <c r="C6" s="6">
        <v>60500</v>
      </c>
      <c r="D6" s="6">
        <v>0</v>
      </c>
      <c r="E6" s="6">
        <v>0</v>
      </c>
      <c r="F6" s="6">
        <v>0</v>
      </c>
      <c r="G6" s="6">
        <v>500</v>
      </c>
      <c r="H6" s="6">
        <v>500</v>
      </c>
      <c r="I6" s="6">
        <v>1000</v>
      </c>
      <c r="J6" s="6">
        <v>80000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6250</v>
      </c>
      <c r="R6" s="6">
        <v>0</v>
      </c>
      <c r="S6" s="6">
        <v>0</v>
      </c>
      <c r="T6" s="15">
        <v>32000</v>
      </c>
      <c r="U6" s="6">
        <v>0</v>
      </c>
      <c r="V6" s="6">
        <v>0</v>
      </c>
      <c r="W6" s="6">
        <v>0</v>
      </c>
      <c r="X6" s="6">
        <v>0</v>
      </c>
      <c r="Y6" s="6">
        <v>25000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100000</v>
      </c>
      <c r="AF6" s="6">
        <v>0</v>
      </c>
      <c r="AG6" s="6">
        <v>0</v>
      </c>
      <c r="AH6" s="7">
        <v>0</v>
      </c>
      <c r="AI6" s="6">
        <v>0</v>
      </c>
      <c r="AJ6" s="9"/>
    </row>
    <row r="7" spans="1:36" s="8" customFormat="1" x14ac:dyDescent="0.25">
      <c r="A7" s="4">
        <v>6</v>
      </c>
      <c r="B7" s="5" t="s">
        <v>5</v>
      </c>
      <c r="C7" s="6">
        <v>700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55</v>
      </c>
      <c r="J7" s="15">
        <f>142+200+500+500</f>
        <v>1342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f>48+90</f>
        <v>138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30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75</v>
      </c>
      <c r="AF7" s="6">
        <v>0</v>
      </c>
      <c r="AG7" s="6">
        <v>0</v>
      </c>
      <c r="AH7" s="7">
        <v>0</v>
      </c>
      <c r="AI7" s="6">
        <v>0</v>
      </c>
      <c r="AJ7" s="9"/>
    </row>
    <row r="8" spans="1:36" x14ac:dyDescent="0.25">
      <c r="A8" s="2">
        <v>7</v>
      </c>
      <c r="B8" s="3" t="s">
        <v>6</v>
      </c>
      <c r="C8" s="6">
        <v>100000</v>
      </c>
      <c r="D8" s="15">
        <f>8750+9000</f>
        <v>17750</v>
      </c>
      <c r="E8" s="6">
        <v>0</v>
      </c>
      <c r="F8" s="6">
        <v>0</v>
      </c>
      <c r="G8" s="6">
        <v>0</v>
      </c>
      <c r="H8" s="6">
        <v>0</v>
      </c>
      <c r="I8" s="6">
        <v>23500</v>
      </c>
      <c r="J8" s="6">
        <v>32500</v>
      </c>
      <c r="K8" s="6">
        <f>60500+108000</f>
        <v>168500</v>
      </c>
      <c r="L8" s="6">
        <v>0</v>
      </c>
      <c r="M8" s="6">
        <v>41000</v>
      </c>
      <c r="N8" s="6">
        <v>0</v>
      </c>
      <c r="O8" s="6">
        <v>21500</v>
      </c>
      <c r="P8" s="6">
        <v>0</v>
      </c>
      <c r="Q8" s="6">
        <v>56000</v>
      </c>
      <c r="R8" s="6">
        <f>20750+8000</f>
        <v>28750</v>
      </c>
      <c r="S8" s="6">
        <v>0</v>
      </c>
      <c r="T8" s="15">
        <v>46000</v>
      </c>
      <c r="U8" s="6">
        <v>0</v>
      </c>
      <c r="V8" s="6">
        <v>0</v>
      </c>
      <c r="W8" s="6">
        <v>0</v>
      </c>
      <c r="X8" s="6">
        <v>0</v>
      </c>
      <c r="Y8" s="6">
        <v>57250</v>
      </c>
      <c r="Z8" s="6">
        <v>0</v>
      </c>
      <c r="AA8" s="6">
        <v>10500</v>
      </c>
      <c r="AB8" s="15">
        <v>24000</v>
      </c>
      <c r="AC8" s="6">
        <v>0</v>
      </c>
      <c r="AD8" s="6">
        <v>0</v>
      </c>
      <c r="AE8" s="6">
        <v>24500</v>
      </c>
      <c r="AF8" s="6">
        <v>0</v>
      </c>
      <c r="AG8" s="6">
        <v>52500</v>
      </c>
      <c r="AH8" s="7">
        <v>0</v>
      </c>
      <c r="AI8" s="6">
        <v>0</v>
      </c>
      <c r="AJ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Ilic</cp:lastModifiedBy>
  <cp:lastPrinted>2019-12-16T10:24:32Z</cp:lastPrinted>
  <dcterms:created xsi:type="dcterms:W3CDTF">2019-10-29T10:49:22Z</dcterms:created>
  <dcterms:modified xsi:type="dcterms:W3CDTF">2020-06-05T11:30:26Z</dcterms:modified>
</cp:coreProperties>
</file>