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ustroline d.o.o. - spec." sheetId="1" r:id="rId1"/>
    <sheet name="Austroline d.o.o. - Obrazac KVI" sheetId="2" r:id="rId2"/>
  </sheets>
  <definedNames>
    <definedName name="_xlnm.Print_Area" localSheetId="1">'Austroline d.o.o. - Obrazac KVI'!$A$1:$H$22</definedName>
    <definedName name="_xlnm.Print_Area" localSheetId="0">'Austroline d.o.o. - spec.'!$A$1:$M$14</definedName>
  </definedNames>
  <calcPr fullCalcOnLoad="1"/>
</workbook>
</file>

<file path=xl/sharedStrings.xml><?xml version="1.0" encoding="utf-8"?>
<sst xmlns="http://schemas.openxmlformats.org/spreadsheetml/2006/main" count="80" uniqueCount="71">
  <si>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</si>
  <si>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</si>
  <si>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</si>
  <si>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</si>
  <si>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</si>
  <si>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</si>
  <si>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</si>
  <si>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</si>
  <si>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</si>
  <si>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</si>
  <si>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</si>
  <si>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</si>
  <si>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</si>
  <si>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</si>
  <si>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</si>
  <si>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</si>
  <si>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</si>
  <si>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</si>
  <si>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</si>
  <si>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</si>
  <si>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</si>
  <si>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</si>
  <si>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</si>
  <si>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</si>
  <si>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</si>
  <si>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</si>
  <si>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</si>
  <si>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</si>
  <si>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</si>
  <si>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</si>
  <si>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</si>
  <si>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</si>
  <si>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</si>
  <si>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</si>
  <si>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</si>
  <si>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</si>
  <si>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</si>
  <si>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404-1-110/17-13</t>
  </si>
  <si>
    <t xml:space="preserve">Каротидни и периферни стентови са специфичним и пратећим материјалом за 2017. годину </t>
  </si>
  <si>
    <t>komad</t>
  </si>
  <si>
    <t>Stavke</t>
  </si>
  <si>
    <t>/</t>
  </si>
  <si>
    <t>Назив добављача: Austroline d.o.o.</t>
  </si>
  <si>
    <t>Stavka 1 - Karotidni stentovi (monorail – rapid exchange dizajn) sa ćelijama otvorenog dizajna, izrađeni od nitinola, cilindričnog i konusnog oblika</t>
  </si>
  <si>
    <t xml:space="preserve">Stavka 2 - Sistem za distalnu protekciju za Karotidni stent (RX i OTW sistem) od nitinolske mrežice sa heparinskim slojem </t>
  </si>
  <si>
    <t>Samooslobađajući perifeni stentovi izrađeni od nitinola za superficijalnu arteriju</t>
  </si>
  <si>
    <t>Premontirani na balon pokriveni periferni stentovi izrađeni od nerđajućeg čelika ili legure, a pokriveni PTFE ili Dakronom</t>
  </si>
  <si>
    <t>BKT17017</t>
  </si>
  <si>
    <t>BKT17018</t>
  </si>
  <si>
    <t>STT17018</t>
  </si>
  <si>
    <t>Protege RX Self-Expanding Peripheral Stent System / Stent sistem, karotidni</t>
  </si>
  <si>
    <t>SpiderFX Embolic Protection Device / Sistem za embolijsku protekciju</t>
  </si>
  <si>
    <t>InterFLEX Interventional Guidewires / Žica vodič, vaskularna</t>
  </si>
  <si>
    <t>Protege Everflex Self Expanding Stent System / Stent sistem, periferni</t>
  </si>
  <si>
    <t>E-ventus BX Perpheral Stent Graft System / Stent graft sistem, vaskularni, periferni</t>
  </si>
  <si>
    <t xml:space="preserve"> SEPX-x-x0-135           SEPX-xx-x0-135</t>
  </si>
  <si>
    <t>SPD2-0x0-xxx</t>
  </si>
  <si>
    <t>K1-0195-014</t>
  </si>
  <si>
    <t xml:space="preserve"> PRP35-xx-xxx-xxx</t>
  </si>
  <si>
    <t xml:space="preserve"> 91BXxxxxx-00</t>
  </si>
  <si>
    <t xml:space="preserve"> EV3 INC, SAD</t>
  </si>
  <si>
    <t>Brivant LTD, Irska</t>
  </si>
  <si>
    <t>EV3 INC, SAD</t>
  </si>
  <si>
    <t>Jotec GMBH, Nemačka</t>
  </si>
  <si>
    <t xml:space="preserve"> </t>
  </si>
  <si>
    <r>
      <t>Karotidni stentovi (</t>
    </r>
    <r>
      <rPr>
        <i/>
        <sz val="9"/>
        <color indexed="8"/>
        <rFont val="Arial"/>
        <family val="2"/>
      </rPr>
      <t xml:space="preserve">monorail – rapid exchange </t>
    </r>
    <r>
      <rPr>
        <sz val="9"/>
        <color indexed="8"/>
        <rFont val="Arial"/>
        <family val="2"/>
      </rPr>
      <t>dizajn) sa ćelijama otvorenog dizajna, izrađeni od nitinola, cilindričnog i konusnog oblika sa sistemom za distalnu protekciju</t>
    </r>
  </si>
  <si>
    <t>pdv</t>
  </si>
  <si>
    <t>Износ ПДВ-а (10% za stavku 1  - Partija 3 i 20% za stavku 2 i 3 - Partija 3, i  10% za partije 13 i 16)</t>
  </si>
  <si>
    <t>Stavka 3 -Prateća tanka žica</t>
  </si>
  <si>
    <t>STT17021</t>
  </si>
  <si>
    <t>STT17022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</si>
</sst>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4" fillId="34" borderId="10" xfId="60" applyFont="1" applyFill="1" applyBorder="1" applyAlignment="1">
      <alignment horizontal="center" vertical="center" wrapText="1"/>
      <protection/>
    </xf>
    <xf numFmtId="4" fontId="49" fillId="0" borderId="10" xfId="60" applyNumberFormat="1" applyFont="1" applyFill="1" applyBorder="1" applyAlignment="1">
      <alignment horizontal="center" vertical="center" wrapText="1"/>
      <protection/>
    </xf>
    <xf numFmtId="0" fontId="5" fillId="34" borderId="11" xfId="60" applyFont="1" applyFill="1" applyBorder="1" applyAlignment="1">
      <alignment horizontal="center" vertical="center" wrapText="1"/>
      <protection/>
    </xf>
    <xf numFmtId="0" fontId="5" fillId="34" borderId="12" xfId="60" applyFont="1" applyFill="1" applyBorder="1" applyAlignment="1">
      <alignment horizontal="center" vertical="center" wrapText="1"/>
      <protection/>
    </xf>
    <xf numFmtId="0" fontId="5" fillId="34" borderId="13" xfId="60" applyFont="1" applyFill="1" applyBorder="1" applyAlignment="1">
      <alignment horizontal="center" vertical="center" wrapText="1"/>
      <protection/>
    </xf>
    <xf numFmtId="0" fontId="50" fillId="0" borderId="0" xfId="60" applyFont="1" applyAlignment="1">
      <alignment wrapText="1"/>
      <protection/>
    </xf>
    <xf numFmtId="0" fontId="48" fillId="0" borderId="0" xfId="60" applyFont="1" applyAlignment="1">
      <alignment wrapText="1"/>
      <protection/>
    </xf>
    <xf numFmtId="4" fontId="46" fillId="0" borderId="11" xfId="60" applyNumberFormat="1" applyFont="1" applyBorder="1" applyAlignment="1">
      <alignment vertical="center" wrapText="1"/>
      <protection/>
    </xf>
    <xf numFmtId="4" fontId="46" fillId="0" borderId="13" xfId="60" applyNumberFormat="1" applyFont="1" applyBorder="1" applyAlignment="1">
      <alignment vertical="center" wrapText="1"/>
      <protection/>
    </xf>
    <xf numFmtId="0" fontId="48" fillId="0" borderId="10" xfId="60" applyFont="1" applyBorder="1" applyAlignment="1">
      <alignment horizontal="center" vertical="center" wrapText="1"/>
      <protection/>
    </xf>
    <xf numFmtId="3" fontId="46" fillId="0" borderId="14" xfId="60" applyNumberFormat="1" applyFont="1" applyBorder="1" applyAlignment="1">
      <alignment vertical="center" wrapText="1"/>
      <protection/>
    </xf>
    <xf numFmtId="3" fontId="46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3" fontId="51" fillId="0" borderId="10" xfId="60" applyNumberFormat="1" applyFont="1" applyBorder="1" applyAlignment="1">
      <alignment horizontal="center" vertical="center" wrapText="1"/>
      <protection/>
    </xf>
    <xf numFmtId="0" fontId="49" fillId="0" borderId="10" xfId="60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8" fillId="35" borderId="10" xfId="0" applyFont="1" applyFill="1" applyBorder="1" applyAlignment="1">
      <alignment horizontal="center" vertical="center" wrapText="1"/>
    </xf>
    <xf numFmtId="3" fontId="52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8" fillId="35" borderId="10" xfId="0" applyNumberFormat="1" applyFont="1" applyFill="1" applyBorder="1" applyAlignment="1">
      <alignment horizontal="right" vertical="center" wrapText="1"/>
    </xf>
    <xf numFmtId="4" fontId="52" fillId="35" borderId="10" xfId="0" applyNumberFormat="1" applyFont="1" applyFill="1" applyBorder="1" applyAlignment="1">
      <alignment horizontal="right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4" fontId="52" fillId="36" borderId="10" xfId="0" applyNumberFormat="1" applyFont="1" applyFill="1" applyBorder="1" applyAlignment="1">
      <alignment horizontal="center" vertical="center" wrapText="1"/>
    </xf>
    <xf numFmtId="4" fontId="52" fillId="36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3" fontId="8" fillId="36" borderId="10" xfId="0" applyNumberFormat="1" applyFont="1" applyFill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0" fillId="35" borderId="0" xfId="0" applyNumberFormat="1" applyFill="1" applyAlignment="1">
      <alignment/>
    </xf>
    <xf numFmtId="4" fontId="48" fillId="35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/>
    </xf>
    <xf numFmtId="4" fontId="52" fillId="3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36" borderId="0" xfId="0" applyNumberFormat="1" applyFill="1" applyAlignment="1">
      <alignment/>
    </xf>
    <xf numFmtId="4" fontId="48" fillId="0" borderId="0" xfId="0" applyNumberFormat="1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3" fontId="52" fillId="35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/>
    </xf>
    <xf numFmtId="0" fontId="48" fillId="36" borderId="16" xfId="0" applyFont="1" applyFill="1" applyBorder="1" applyAlignment="1">
      <alignment horizontal="center" vertical="center" wrapText="1"/>
    </xf>
    <xf numFmtId="0" fontId="48" fillId="36" borderId="17" xfId="0" applyFont="1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4" fontId="46" fillId="37" borderId="14" xfId="60" applyNumberFormat="1" applyFont="1" applyFill="1" applyBorder="1" applyAlignment="1">
      <alignment horizontal="center" vertical="center" wrapText="1"/>
      <protection/>
    </xf>
    <xf numFmtId="4" fontId="46" fillId="37" borderId="19" xfId="60" applyNumberFormat="1" applyFont="1" applyFill="1" applyBorder="1" applyAlignment="1">
      <alignment horizontal="center" vertical="center" wrapText="1"/>
      <protection/>
    </xf>
    <xf numFmtId="4" fontId="46" fillId="37" borderId="20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4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5.8515625" style="30" customWidth="1"/>
    <col min="2" max="3" width="39.421875" style="30" customWidth="1"/>
    <col min="4" max="4" width="11.7109375" style="0" customWidth="1"/>
    <col min="5" max="5" width="27.421875" style="0" customWidth="1"/>
    <col min="6" max="6" width="18.140625" style="0" customWidth="1"/>
    <col min="7" max="7" width="18.00390625" style="0" customWidth="1"/>
    <col min="8" max="9" width="12.28125" style="0" customWidth="1"/>
    <col min="10" max="10" width="12.28125" style="22" hidden="1" customWidth="1"/>
    <col min="11" max="11" width="15.140625" style="0" customWidth="1"/>
    <col min="12" max="12" width="15.140625" style="41" hidden="1" customWidth="1"/>
    <col min="13" max="13" width="18.7109375" style="30" customWidth="1"/>
    <col min="14" max="14" width="9.57421875" style="22" hidden="1" customWidth="1"/>
    <col min="15" max="15" width="7.140625" style="45" hidden="1" customWidth="1"/>
    <col min="16" max="17" width="16.7109375" style="45" hidden="1" customWidth="1"/>
    <col min="18" max="18" width="9.140625" style="0" hidden="1" customWidth="1"/>
    <col min="19" max="19" width="11.7109375" style="0" hidden="1" customWidth="1"/>
    <col min="20" max="20" width="12.7109375" style="0" hidden="1" customWidth="1"/>
    <col min="21" max="21" width="9.140625" style="0" hidden="1" customWidth="1"/>
  </cols>
  <sheetData>
    <row r="2" spans="1:13" ht="12.75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4" spans="1:6" ht="12.75">
      <c r="A4" s="55" t="s">
        <v>42</v>
      </c>
      <c r="B4" s="55"/>
      <c r="C4" s="55"/>
      <c r="D4" s="55"/>
      <c r="E4" s="55"/>
      <c r="F4" s="27"/>
    </row>
    <row r="5" ht="12.75">
      <c r="I5" t="s">
        <v>64</v>
      </c>
    </row>
    <row r="6" spans="1:17" ht="48" customHeight="1">
      <c r="A6" s="2" t="s">
        <v>0</v>
      </c>
      <c r="B6" s="2" t="s">
        <v>1</v>
      </c>
      <c r="C6" s="2" t="s">
        <v>40</v>
      </c>
      <c r="D6" s="2" t="s">
        <v>33</v>
      </c>
      <c r="E6" s="2" t="s">
        <v>34</v>
      </c>
      <c r="F6" s="2" t="s">
        <v>35</v>
      </c>
      <c r="G6" s="2" t="s">
        <v>5</v>
      </c>
      <c r="H6" s="3" t="s">
        <v>6</v>
      </c>
      <c r="I6" s="2" t="s">
        <v>7</v>
      </c>
      <c r="J6" s="23" t="s">
        <v>8</v>
      </c>
      <c r="K6" s="2" t="s">
        <v>9</v>
      </c>
      <c r="L6" s="42" t="s">
        <v>10</v>
      </c>
      <c r="M6" s="2" t="s">
        <v>2</v>
      </c>
      <c r="N6" s="23" t="s">
        <v>24</v>
      </c>
      <c r="P6" s="45" t="s">
        <v>66</v>
      </c>
      <c r="Q6" s="45" t="e">
        <f>+pdv</f>
        <v>#NAME?</v>
      </c>
    </row>
    <row r="7" spans="1:17" s="37" customFormat="1" ht="48" customHeight="1">
      <c r="A7" s="56">
        <v>3</v>
      </c>
      <c r="B7" s="59" t="s">
        <v>65</v>
      </c>
      <c r="C7" s="33" t="s">
        <v>43</v>
      </c>
      <c r="D7" s="34" t="s">
        <v>49</v>
      </c>
      <c r="E7" s="33" t="s">
        <v>50</v>
      </c>
      <c r="F7" s="33" t="s">
        <v>55</v>
      </c>
      <c r="G7" s="33" t="s">
        <v>60</v>
      </c>
      <c r="H7" s="33" t="s">
        <v>39</v>
      </c>
      <c r="I7" s="38">
        <v>105</v>
      </c>
      <c r="J7" s="39">
        <v>60000</v>
      </c>
      <c r="K7" s="35">
        <v>60000</v>
      </c>
      <c r="L7" s="42">
        <f>I7*J7</f>
        <v>6300000</v>
      </c>
      <c r="M7" s="36">
        <f>I7*K7</f>
        <v>6300000</v>
      </c>
      <c r="N7" s="23">
        <v>1</v>
      </c>
      <c r="O7" s="46">
        <v>0.1</v>
      </c>
      <c r="P7" s="46">
        <f>M7*O7</f>
        <v>630000</v>
      </c>
      <c r="Q7" s="46">
        <f aca="true" t="shared" si="0" ref="Q7:Q12">M7+P7</f>
        <v>6930000</v>
      </c>
    </row>
    <row r="8" spans="1:17" s="37" customFormat="1" ht="48" customHeight="1">
      <c r="A8" s="57"/>
      <c r="B8" s="60"/>
      <c r="C8" s="33" t="s">
        <v>44</v>
      </c>
      <c r="D8" s="34" t="s">
        <v>47</v>
      </c>
      <c r="E8" s="33" t="s">
        <v>51</v>
      </c>
      <c r="F8" s="33" t="s">
        <v>56</v>
      </c>
      <c r="G8" s="33" t="s">
        <v>60</v>
      </c>
      <c r="H8" s="33" t="s">
        <v>39</v>
      </c>
      <c r="I8" s="38">
        <v>210</v>
      </c>
      <c r="J8" s="39">
        <v>62000</v>
      </c>
      <c r="K8" s="35">
        <v>62000</v>
      </c>
      <c r="L8" s="42">
        <f>I8*J8</f>
        <v>13020000</v>
      </c>
      <c r="M8" s="36">
        <f>I8*K8</f>
        <v>13020000</v>
      </c>
      <c r="N8" s="23">
        <v>1</v>
      </c>
      <c r="O8" s="46">
        <v>0.2</v>
      </c>
      <c r="P8" s="46">
        <f>M8*O8</f>
        <v>2604000</v>
      </c>
      <c r="Q8" s="46">
        <f t="shared" si="0"/>
        <v>15624000</v>
      </c>
    </row>
    <row r="9" spans="1:20" s="37" customFormat="1" ht="48" customHeight="1">
      <c r="A9" s="58"/>
      <c r="B9" s="61"/>
      <c r="C9" s="33" t="s">
        <v>68</v>
      </c>
      <c r="D9" s="34" t="s">
        <v>48</v>
      </c>
      <c r="E9" s="33" t="s">
        <v>52</v>
      </c>
      <c r="F9" s="33" t="s">
        <v>57</v>
      </c>
      <c r="G9" s="33" t="s">
        <v>61</v>
      </c>
      <c r="H9" s="33" t="s">
        <v>39</v>
      </c>
      <c r="I9" s="38">
        <v>210</v>
      </c>
      <c r="J9" s="39">
        <v>6000</v>
      </c>
      <c r="K9" s="35">
        <v>6000</v>
      </c>
      <c r="L9" s="42">
        <f>I9*J9</f>
        <v>1260000</v>
      </c>
      <c r="M9" s="36">
        <f>I9*K9</f>
        <v>1260000</v>
      </c>
      <c r="N9" s="23">
        <v>1</v>
      </c>
      <c r="O9" s="46">
        <v>0.2</v>
      </c>
      <c r="P9" s="46">
        <f>M9*O9</f>
        <v>252000</v>
      </c>
      <c r="Q9" s="46">
        <f t="shared" si="0"/>
        <v>1512000</v>
      </c>
      <c r="S9" s="46">
        <f>P7+P8+P9</f>
        <v>3486000</v>
      </c>
      <c r="T9" s="46">
        <f>Q7+Q8+Q9</f>
        <v>24066000</v>
      </c>
    </row>
    <row r="10" spans="1:17" s="1" customFormat="1" ht="74.25" customHeight="1">
      <c r="A10" s="29">
        <v>13</v>
      </c>
      <c r="B10" s="51" t="s">
        <v>45</v>
      </c>
      <c r="C10" s="48" t="s">
        <v>41</v>
      </c>
      <c r="D10" s="28" t="s">
        <v>69</v>
      </c>
      <c r="E10" s="25" t="s">
        <v>53</v>
      </c>
      <c r="F10" s="26" t="s">
        <v>58</v>
      </c>
      <c r="G10" s="26" t="s">
        <v>62</v>
      </c>
      <c r="H10" s="33" t="s">
        <v>39</v>
      </c>
      <c r="I10" s="38">
        <v>180</v>
      </c>
      <c r="J10" s="40">
        <v>50000</v>
      </c>
      <c r="K10" s="35">
        <v>44170</v>
      </c>
      <c r="L10" s="42">
        <f>I10*J10</f>
        <v>9000000</v>
      </c>
      <c r="M10" s="36">
        <f>I10*K10</f>
        <v>7950600</v>
      </c>
      <c r="N10" s="24">
        <v>1</v>
      </c>
      <c r="O10" s="47">
        <v>0.1</v>
      </c>
      <c r="P10" s="46">
        <f>M10*O10</f>
        <v>795060</v>
      </c>
      <c r="Q10" s="46">
        <f t="shared" si="0"/>
        <v>8745660</v>
      </c>
    </row>
    <row r="11" spans="1:17" s="1" customFormat="1" ht="74.25" customHeight="1">
      <c r="A11" s="29">
        <v>16</v>
      </c>
      <c r="B11" s="51" t="s">
        <v>46</v>
      </c>
      <c r="C11" s="48" t="s">
        <v>41</v>
      </c>
      <c r="D11" s="50" t="s">
        <v>70</v>
      </c>
      <c r="E11" s="25" t="s">
        <v>54</v>
      </c>
      <c r="F11" s="26" t="s">
        <v>59</v>
      </c>
      <c r="G11" s="26" t="s">
        <v>63</v>
      </c>
      <c r="H11" s="33" t="s">
        <v>39</v>
      </c>
      <c r="I11" s="38">
        <v>6</v>
      </c>
      <c r="J11" s="40">
        <v>180000</v>
      </c>
      <c r="K11" s="35">
        <v>176000</v>
      </c>
      <c r="L11" s="42">
        <f>I11*J11</f>
        <v>1080000</v>
      </c>
      <c r="M11" s="36">
        <f>I11*K11</f>
        <v>1056000</v>
      </c>
      <c r="N11" s="49">
        <v>2</v>
      </c>
      <c r="O11" s="47">
        <v>0.1</v>
      </c>
      <c r="P11" s="46">
        <f>M11*O11</f>
        <v>105600</v>
      </c>
      <c r="Q11" s="46">
        <f t="shared" si="0"/>
        <v>1161600</v>
      </c>
    </row>
    <row r="12" spans="1:17" ht="21.75" customHeight="1">
      <c r="A12" s="53" t="s">
        <v>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31">
        <f>SUM(L7:L11)</f>
        <v>30660000</v>
      </c>
      <c r="M12" s="43">
        <f>SUM(M7:M11)</f>
        <v>29586600</v>
      </c>
      <c r="P12" s="45">
        <f>P7+P8+P9+P10+P11</f>
        <v>4386660</v>
      </c>
      <c r="Q12" s="45">
        <f t="shared" si="0"/>
        <v>33973260</v>
      </c>
    </row>
    <row r="13" spans="1:13" ht="18.75" customHeight="1">
      <c r="A13" s="52" t="s">
        <v>67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32">
        <f>L7*O7+L8*O8+L9*O9+L10*O10+L11*O11</f>
        <v>4494000</v>
      </c>
      <c r="M13" s="44">
        <f>M7*O7+M8*O8+M9*O9+M10*O10+M11*O11</f>
        <v>4386660</v>
      </c>
    </row>
    <row r="14" spans="1:13" ht="18" customHeight="1">
      <c r="A14" s="52" t="s">
        <v>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32">
        <f>L12+L13</f>
        <v>35154000</v>
      </c>
      <c r="M14" s="43">
        <f>SUM(M12:M13)</f>
        <v>33973260</v>
      </c>
    </row>
  </sheetData>
  <sheetProtection/>
  <mergeCells count="7">
    <mergeCell ref="A13:K13"/>
    <mergeCell ref="A14:K14"/>
    <mergeCell ref="A12:K12"/>
    <mergeCell ref="A2:M2"/>
    <mergeCell ref="A4:E4"/>
    <mergeCell ref="A7:A9"/>
    <mergeCell ref="B7:B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H23" sqref="H2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4" t="s">
        <v>11</v>
      </c>
      <c r="C2" s="4"/>
      <c r="D2" s="4"/>
      <c r="E2" s="65" t="s">
        <v>42</v>
      </c>
      <c r="F2" s="65"/>
      <c r="G2" s="65"/>
      <c r="H2" s="65"/>
    </row>
    <row r="4" spans="2:7" ht="13.5" thickBot="1">
      <c r="B4" s="5"/>
      <c r="C4" s="5"/>
      <c r="D4" s="5"/>
      <c r="E4" s="5"/>
      <c r="F4" s="5"/>
      <c r="G4" s="5"/>
    </row>
    <row r="5" spans="2:7" ht="24.75" thickBot="1">
      <c r="B5" s="6" t="s">
        <v>12</v>
      </c>
      <c r="C5" s="7" t="s">
        <v>37</v>
      </c>
      <c r="D5" s="5"/>
      <c r="E5" s="8" t="s">
        <v>13</v>
      </c>
      <c r="F5" s="9" t="s">
        <v>14</v>
      </c>
      <c r="G5" s="10" t="s">
        <v>15</v>
      </c>
    </row>
    <row r="6" spans="2:7" ht="15" thickBot="1">
      <c r="B6" s="11"/>
      <c r="C6" s="12"/>
      <c r="D6" s="5"/>
      <c r="E6" s="13">
        <f>SUM('Austroline d.o.o. - spec.'!L12)</f>
        <v>30660000</v>
      </c>
      <c r="F6" s="13">
        <f>SUM('Austroline d.o.o. - spec.'!M12)</f>
        <v>29586600</v>
      </c>
      <c r="G6" s="14">
        <f>SUBTOTAL(101,'Austroline d.o.o. - spec.'!M14)</f>
        <v>33973260</v>
      </c>
    </row>
    <row r="7" spans="2:7" ht="24.75" customHeight="1" thickBot="1">
      <c r="B7" s="6" t="s">
        <v>16</v>
      </c>
      <c r="C7" s="15" t="s">
        <v>17</v>
      </c>
      <c r="D7" s="5"/>
      <c r="E7" s="62" t="s">
        <v>18</v>
      </c>
      <c r="F7" s="63"/>
      <c r="G7" s="64"/>
    </row>
    <row r="8" spans="2:7" ht="20.25" customHeight="1" thickBot="1">
      <c r="B8" s="11"/>
      <c r="C8" s="12"/>
      <c r="D8" s="5"/>
      <c r="E8" s="16">
        <f>E6/1000</f>
        <v>30660</v>
      </c>
      <c r="F8" s="16">
        <f>F6/1000</f>
        <v>29586.6</v>
      </c>
      <c r="G8" s="17">
        <f>G6/1000</f>
        <v>33973.26</v>
      </c>
    </row>
    <row r="9" spans="2:7" ht="15">
      <c r="B9" s="6" t="s">
        <v>19</v>
      </c>
      <c r="C9" s="15" t="s">
        <v>20</v>
      </c>
      <c r="D9" s="5"/>
      <c r="E9" s="12"/>
      <c r="F9" s="12"/>
      <c r="G9" s="18"/>
    </row>
    <row r="10" spans="2:7" ht="14.25">
      <c r="B10" s="11"/>
      <c r="C10" s="12"/>
      <c r="D10" s="5"/>
      <c r="E10" s="12"/>
      <c r="F10" s="12"/>
      <c r="G10" s="18"/>
    </row>
    <row r="11" spans="2:7" ht="15">
      <c r="B11" s="6" t="s">
        <v>21</v>
      </c>
      <c r="C11" s="15" t="s">
        <v>22</v>
      </c>
      <c r="D11" s="5"/>
      <c r="E11" s="12"/>
      <c r="F11" s="12"/>
      <c r="G11" s="18"/>
    </row>
    <row r="12" spans="2:7" ht="14.25">
      <c r="B12" s="11"/>
      <c r="C12" s="12"/>
      <c r="D12" s="5"/>
      <c r="E12" s="5"/>
      <c r="F12" s="5"/>
      <c r="G12" s="18"/>
    </row>
    <row r="13" spans="2:7" ht="15.75">
      <c r="B13" s="6" t="s">
        <v>1</v>
      </c>
      <c r="C13" s="15" t="s">
        <v>23</v>
      </c>
      <c r="D13" s="5"/>
      <c r="E13" s="19" t="s">
        <v>24</v>
      </c>
      <c r="F13" s="20">
        <f>SUBTOTAL(101,'Austroline d.o.o. - spec.'!N7:N10)</f>
        <v>1</v>
      </c>
      <c r="G13" s="18"/>
    </row>
    <row r="14" spans="2:7" ht="14.25">
      <c r="B14" s="11"/>
      <c r="C14" s="12"/>
      <c r="D14" s="5"/>
      <c r="E14" s="12"/>
      <c r="F14" s="12"/>
      <c r="G14" s="18"/>
    </row>
    <row r="15" spans="2:7" ht="25.5">
      <c r="B15" s="6" t="s">
        <v>25</v>
      </c>
      <c r="C15" s="7" t="s">
        <v>26</v>
      </c>
      <c r="D15" s="5"/>
      <c r="E15" s="19" t="s">
        <v>27</v>
      </c>
      <c r="F15" s="15" t="s">
        <v>28</v>
      </c>
      <c r="G15" s="5"/>
    </row>
    <row r="16" spans="2:7" ht="14.25">
      <c r="B16" s="11"/>
      <c r="C16" s="12"/>
      <c r="D16" s="5"/>
      <c r="E16" s="5"/>
      <c r="F16" s="5"/>
      <c r="G16" s="5"/>
    </row>
    <row r="17" spans="2:7" ht="38.25">
      <c r="B17" s="6" t="s">
        <v>29</v>
      </c>
      <c r="C17" s="7" t="s">
        <v>38</v>
      </c>
      <c r="D17" s="5"/>
      <c r="E17" s="5"/>
      <c r="F17" s="5"/>
      <c r="G17" s="5"/>
    </row>
    <row r="18" spans="2:7" ht="14.25">
      <c r="B18" s="11"/>
      <c r="C18" s="12"/>
      <c r="D18" s="5"/>
      <c r="E18" s="5"/>
      <c r="F18" s="5"/>
      <c r="G18" s="5"/>
    </row>
    <row r="19" spans="2:3" ht="15">
      <c r="B19" s="6" t="s">
        <v>30</v>
      </c>
      <c r="C19" s="7" t="s">
        <v>31</v>
      </c>
    </row>
    <row r="20" spans="2:3" ht="14.25">
      <c r="B20" s="11"/>
      <c r="C20" s="12"/>
    </row>
    <row r="21" spans="2:3" ht="15">
      <c r="B21" s="6" t="s">
        <v>32</v>
      </c>
      <c r="C21" s="21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2015-12-23T12:39:15Z</cp:lastPrinted>
  <dcterms:created xsi:type="dcterms:W3CDTF">2014-01-17T13:07:43Z</dcterms:created>
  <dcterms:modified xsi:type="dcterms:W3CDTF">2017-08-14T12:59:13Z</dcterms:modified>
  <cp:category/>
  <cp:version/>
  <cp:contentType/>
  <cp:contentStatus/>
</cp:coreProperties>
</file>